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E:\国保\"/>
    </mc:Choice>
  </mc:AlternateContent>
  <xr:revisionPtr revIDLastSave="0" documentId="13_ncr:1_{3E33BEAA-23E9-4142-8D4E-0BC9FB495FF1}" xr6:coauthVersionLast="47" xr6:coauthVersionMax="47" xr10:uidLastSave="{00000000-0000-0000-0000-000000000000}"/>
  <bookViews>
    <workbookView xWindow="0" yWindow="0" windowWidth="20490" windowHeight="10800" tabRatio="820" xr2:uid="{00000000-000D-0000-FFFF-FFFF00000000}"/>
  </bookViews>
  <sheets>
    <sheet name="試算表（5人・簡易）" sheetId="93" r:id="rId1"/>
  </sheets>
  <definedNames>
    <definedName name="_xlnm.Print_Area" localSheetId="0">'試算表（5人・簡易）'!$E$1:$M$76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93" l="1"/>
  <c r="F60" i="93"/>
  <c r="H60" i="93" s="1"/>
  <c r="F59" i="93"/>
  <c r="F58" i="93"/>
  <c r="F57" i="93"/>
  <c r="H57" i="93" s="1"/>
  <c r="H59" i="93"/>
  <c r="H58" i="93"/>
  <c r="L58" i="93" s="1"/>
  <c r="H61" i="93"/>
  <c r="L64" i="93"/>
  <c r="L63" i="93"/>
  <c r="L60" i="93" l="1"/>
  <c r="L61" i="93"/>
  <c r="L59" i="93"/>
  <c r="L57" i="93"/>
  <c r="L65" i="93"/>
  <c r="L67" i="93" l="1"/>
  <c r="H12" i="93"/>
  <c r="L12" i="93" s="1"/>
  <c r="L49" i="93"/>
  <c r="L47" i="93"/>
  <c r="L17" i="93"/>
  <c r="L15" i="93"/>
  <c r="F25" i="93"/>
  <c r="H43" i="93"/>
  <c r="L43" i="93" s="1"/>
  <c r="H42" i="93"/>
  <c r="L42" i="93" s="1"/>
  <c r="H11" i="93"/>
  <c r="L11" i="93" s="1"/>
  <c r="H10" i="93"/>
  <c r="L10" i="93" s="1"/>
  <c r="F27" i="93"/>
  <c r="H27" i="93" s="1"/>
  <c r="F26" i="93"/>
  <c r="H26" i="93" s="1"/>
  <c r="L26" i="93" s="1"/>
  <c r="H31" i="93"/>
  <c r="L31" i="93" s="1"/>
  <c r="F29" i="93"/>
  <c r="H29" i="93" s="1"/>
  <c r="F28" i="93"/>
  <c r="H28" i="93" s="1"/>
  <c r="H13" i="93"/>
  <c r="L13" i="93" s="1"/>
  <c r="H9" i="93"/>
  <c r="L9" i="93" s="1"/>
  <c r="F3" i="93"/>
  <c r="E1" i="93"/>
  <c r="H41" i="93"/>
  <c r="L41" i="93" s="1"/>
  <c r="H45" i="93"/>
  <c r="L45" i="93"/>
  <c r="H44" i="93"/>
  <c r="L44" i="93" s="1"/>
  <c r="L19" i="93" l="1"/>
  <c r="L29" i="93"/>
  <c r="L33" i="93"/>
  <c r="L28" i="93"/>
  <c r="L27" i="93"/>
  <c r="H25" i="93"/>
  <c r="L25" i="93" s="1"/>
  <c r="L51" i="93"/>
  <c r="L35" i="93" l="1"/>
  <c r="L70" i="93" s="1"/>
  <c r="L74" i="93" l="1"/>
</calcChain>
</file>

<file path=xl/sharedStrings.xml><?xml version="1.0" encoding="utf-8"?>
<sst xmlns="http://schemas.openxmlformats.org/spreadsheetml/2006/main" count="197" uniqueCount="44">
  <si>
    <t>円</t>
    <rPh sb="0" eb="1">
      <t>エン</t>
    </rPh>
    <phoneticPr fontId="2"/>
  </si>
  <si>
    <t>①所得割</t>
    <rPh sb="1" eb="3">
      <t>ショトク</t>
    </rPh>
    <rPh sb="3" eb="4">
      <t>ワリ</t>
    </rPh>
    <phoneticPr fontId="2"/>
  </si>
  <si>
    <t>（</t>
    <phoneticPr fontId="2"/>
  </si>
  <si>
    <t>加入人数</t>
    <rPh sb="0" eb="2">
      <t>カニュウ</t>
    </rPh>
    <rPh sb="2" eb="4">
      <t>ニンズウ</t>
    </rPh>
    <phoneticPr fontId="2"/>
  </si>
  <si>
    <t>人</t>
    <rPh sb="0" eb="1">
      <t>ニン</t>
    </rPh>
    <phoneticPr fontId="2"/>
  </si>
  <si>
    <t xml:space="preserve"> </t>
    <phoneticPr fontId="2"/>
  </si>
  <si>
    <t>医療分 計</t>
    <rPh sb="0" eb="2">
      <t>イリョウ</t>
    </rPh>
    <rPh sb="2" eb="3">
      <t>ブン</t>
    </rPh>
    <rPh sb="4" eb="5">
      <t>ケイ</t>
    </rPh>
    <phoneticPr fontId="2"/>
  </si>
  <si>
    <t>Ａ</t>
    <phoneticPr fontId="2"/>
  </si>
  <si>
    <t>介護分 計</t>
    <rPh sb="0" eb="2">
      <t>カイゴ</t>
    </rPh>
    <rPh sb="2" eb="3">
      <t>ブン</t>
    </rPh>
    <rPh sb="4" eb="5">
      <t>ケイ</t>
    </rPh>
    <phoneticPr fontId="2"/>
  </si>
  <si>
    <t>支援金分 計</t>
    <rPh sb="0" eb="2">
      <t>シエン</t>
    </rPh>
    <rPh sb="2" eb="4">
      <t>キンブン</t>
    </rPh>
    <rPh sb="5" eb="6">
      <t>ケイ</t>
    </rPh>
    <phoneticPr fontId="2"/>
  </si>
  <si>
    <t>Ｂ</t>
    <phoneticPr fontId="2"/>
  </si>
  <si>
    <t>Ｃ</t>
    <phoneticPr fontId="2"/>
  </si>
  <si>
    <t>↓百円未満切捨て</t>
    <rPh sb="1" eb="3">
      <t>ヒャクエン</t>
    </rPh>
    <rPh sb="3" eb="5">
      <t>ミマン</t>
    </rPh>
    <rPh sb="5" eb="7">
      <t>キリス</t>
    </rPh>
    <phoneticPr fontId="2"/>
  </si>
  <si>
    <t>※課税限度額…170,000円</t>
    <rPh sb="1" eb="3">
      <t>カゼイ</t>
    </rPh>
    <rPh sb="3" eb="5">
      <t>ゲンド</t>
    </rPh>
    <rPh sb="5" eb="6">
      <t>ガク</t>
    </rPh>
    <rPh sb="10" eb="15">
      <t>０００エン</t>
    </rPh>
    <phoneticPr fontId="2"/>
  </si>
  <si>
    <t>②均等割</t>
    <rPh sb="1" eb="3">
      <t>キントウ</t>
    </rPh>
    <rPh sb="3" eb="4">
      <t>ワリ</t>
    </rPh>
    <phoneticPr fontId="2"/>
  </si>
  <si>
    <t>③平等割</t>
    <rPh sb="1" eb="3">
      <t>ビョウドウ</t>
    </rPh>
    <rPh sb="3" eb="4">
      <t>ワリ</t>
    </rPh>
    <phoneticPr fontId="2"/>
  </si>
  <si>
    <t>※　　　　月～　　　月分　加入の場合　　　　　　　　　　　　　　　円、納付回数　　　　回</t>
    <rPh sb="5" eb="6">
      <t>ガツ</t>
    </rPh>
    <rPh sb="10" eb="11">
      <t>ガツ</t>
    </rPh>
    <rPh sb="11" eb="12">
      <t>ブン</t>
    </rPh>
    <rPh sb="13" eb="15">
      <t>カニュウ</t>
    </rPh>
    <rPh sb="16" eb="18">
      <t>バアイ</t>
    </rPh>
    <rPh sb="33" eb="34">
      <t>エン</t>
    </rPh>
    <rPh sb="35" eb="37">
      <t>ノウフ</t>
    </rPh>
    <rPh sb="37" eb="39">
      <t>カイスウ</t>
    </rPh>
    <rPh sb="43" eb="44">
      <t>カイ</t>
    </rPh>
    <phoneticPr fontId="2"/>
  </si>
  <si>
    <t>＝</t>
    <phoneticPr fontId="2"/>
  </si>
  <si>
    <t>約</t>
    <rPh sb="0" eb="1">
      <t>ヤク</t>
    </rPh>
    <phoneticPr fontId="2"/>
  </si>
  <si>
    <t>基礎控除</t>
    <rPh sb="0" eb="2">
      <t>キソ</t>
    </rPh>
    <rPh sb="2" eb="4">
      <t>コウジョ</t>
    </rPh>
    <phoneticPr fontId="2"/>
  </si>
  <si>
    <t xml:space="preserve"> A 医療給付費分</t>
    <rPh sb="3" eb="5">
      <t>イリョウ</t>
    </rPh>
    <rPh sb="5" eb="7">
      <t>キュウフ</t>
    </rPh>
    <rPh sb="7" eb="8">
      <t>ヒ</t>
    </rPh>
    <rPh sb="8" eb="9">
      <t>ブン</t>
    </rPh>
    <phoneticPr fontId="2"/>
  </si>
  <si>
    <t xml:space="preserve"> B 支援金分</t>
    <rPh sb="3" eb="6">
      <t>シエンキン</t>
    </rPh>
    <rPh sb="6" eb="7">
      <t>ブン</t>
    </rPh>
    <phoneticPr fontId="2"/>
  </si>
  <si>
    <r>
      <t xml:space="preserve"> C 介護納付金分 </t>
    </r>
    <r>
      <rPr>
        <sz val="10"/>
        <rFont val="メイリオ"/>
        <family val="3"/>
        <charset val="128"/>
      </rPr>
      <t>（40歳から65歳未満の方）</t>
    </r>
    <rPh sb="3" eb="5">
      <t>カイゴ</t>
    </rPh>
    <rPh sb="5" eb="8">
      <t>ノウフキン</t>
    </rPh>
    <rPh sb="8" eb="9">
      <t>ブン</t>
    </rPh>
    <rPh sb="13" eb="14">
      <t>サイ</t>
    </rPh>
    <rPh sb="18" eb="19">
      <t>サイ</t>
    </rPh>
    <rPh sb="19" eb="21">
      <t>ミマン</t>
    </rPh>
    <rPh sb="22" eb="23">
      <t>カタ</t>
    </rPh>
    <phoneticPr fontId="2"/>
  </si>
  <si>
    <t>合計所得金額</t>
    <rPh sb="0" eb="2">
      <t>ゴウケイ</t>
    </rPh>
    <rPh sb="2" eb="4">
      <t>ショトク</t>
    </rPh>
    <rPh sb="4" eb="6">
      <t>キンガク</t>
    </rPh>
    <phoneticPr fontId="2"/>
  </si>
  <si>
    <t>控除額</t>
    <rPh sb="0" eb="2">
      <t>コウジョ</t>
    </rPh>
    <rPh sb="2" eb="3">
      <t>ガク</t>
    </rPh>
    <phoneticPr fontId="2"/>
  </si>
  <si>
    <r>
      <t>円　－</t>
    </r>
    <r>
      <rPr>
        <b/>
        <sz val="11"/>
        <rFont val="メイリオ"/>
        <family val="3"/>
        <charset val="128"/>
      </rPr>
      <t/>
    </r>
    <rPh sb="0" eb="1">
      <t>エン</t>
    </rPh>
    <phoneticPr fontId="2"/>
  </si>
  <si>
    <t>※納付回数の関係上、１か月当たりの税額と１回当たりの納付額は異なります。</t>
    <rPh sb="1" eb="3">
      <t>ノウフ</t>
    </rPh>
    <rPh sb="3" eb="5">
      <t>カイスウ</t>
    </rPh>
    <rPh sb="6" eb="9">
      <t>カンケイジョウ</t>
    </rPh>
    <rPh sb="13" eb="14">
      <t>ア</t>
    </rPh>
    <rPh sb="17" eb="19">
      <t>ゼイガク</t>
    </rPh>
    <rPh sb="21" eb="22">
      <t>カイ</t>
    </rPh>
    <rPh sb="22" eb="23">
      <t>ア</t>
    </rPh>
    <rPh sb="26" eb="28">
      <t>ノウフ</t>
    </rPh>
    <rPh sb="28" eb="29">
      <t>ガク</t>
    </rPh>
    <rPh sb="30" eb="31">
      <t>コト</t>
    </rPh>
    <phoneticPr fontId="2"/>
  </si>
  <si>
    <t>１か月当たりの税額</t>
  </si>
  <si>
    <t>▼基礎控除</t>
    <rPh sb="1" eb="5">
      <t>キソコウジョ</t>
    </rPh>
    <phoneticPr fontId="2"/>
  </si>
  <si>
    <t>円　×</t>
    <phoneticPr fontId="2"/>
  </si>
  <si>
    <t>円（１世帯当たり）</t>
    <rPh sb="3" eb="5">
      <t>セタイ</t>
    </rPh>
    <phoneticPr fontId="2"/>
  </si>
  <si>
    <r>
      <t>円）×</t>
    </r>
    <r>
      <rPr>
        <b/>
        <sz val="11"/>
        <rFont val="メイリオ"/>
        <family val="3"/>
        <charset val="128"/>
      </rPr>
      <t/>
    </r>
    <rPh sb="0" eb="1">
      <t>エン</t>
    </rPh>
    <phoneticPr fontId="2"/>
  </si>
  <si>
    <t>※　議決により変更となる場合があります。</t>
    <rPh sb="2" eb="4">
      <t>ギケツ</t>
    </rPh>
    <rPh sb="7" eb="9">
      <t>ヘンコウ</t>
    </rPh>
    <rPh sb="12" eb="14">
      <t>バアイ</t>
    </rPh>
    <phoneticPr fontId="2"/>
  </si>
  <si>
    <t>前年中の所得合計金額</t>
    <rPh sb="0" eb="2">
      <t>ゼンネン</t>
    </rPh>
    <rPh sb="2" eb="3">
      <t>ナカ</t>
    </rPh>
    <rPh sb="4" eb="6">
      <t>ショトク</t>
    </rPh>
    <rPh sb="8" eb="10">
      <t>キンガク</t>
    </rPh>
    <phoneticPr fontId="2"/>
  </si>
  <si>
    <t>※課税限度額…260,000円</t>
    <rPh sb="1" eb="3">
      <t>カゼイ</t>
    </rPh>
    <rPh sb="3" eb="5">
      <t>ゲンド</t>
    </rPh>
    <rPh sb="5" eb="6">
      <t>ガク</t>
    </rPh>
    <rPh sb="10" eb="15">
      <t>０００エン</t>
    </rPh>
    <phoneticPr fontId="2"/>
  </si>
  <si>
    <r>
      <t>令和</t>
    </r>
    <r>
      <rPr>
        <b/>
        <sz val="12"/>
        <color rgb="FFFF0000"/>
        <rFont val="メイリオ"/>
        <family val="3"/>
        <charset val="128"/>
      </rPr>
      <t>8</t>
    </r>
    <r>
      <rPr>
        <b/>
        <sz val="12"/>
        <rFont val="メイリオ"/>
        <family val="3"/>
        <charset val="128"/>
      </rPr>
      <t>年度 国民健康保険税額試算表（概算）</t>
    </r>
    <rPh sb="0" eb="1">
      <t>レイ</t>
    </rPh>
    <rPh sb="1" eb="2">
      <t>ワ</t>
    </rPh>
    <rPh sb="3" eb="5">
      <t>ネンド</t>
    </rPh>
    <rPh sb="5" eb="7">
      <t>ヘイネンド</t>
    </rPh>
    <rPh sb="6" eb="13">
      <t>コクミンケンコウホケンゼイ</t>
    </rPh>
    <rPh sb="13" eb="14">
      <t>ガク</t>
    </rPh>
    <rPh sb="14" eb="16">
      <t>シサン</t>
    </rPh>
    <rPh sb="16" eb="17">
      <t>ヒョウ</t>
    </rPh>
    <rPh sb="18" eb="20">
      <t>ガイサン</t>
    </rPh>
    <phoneticPr fontId="2"/>
  </si>
  <si>
    <t>※課税限度額…30,000円</t>
    <rPh sb="1" eb="3">
      <t>カゼイ</t>
    </rPh>
    <rPh sb="3" eb="5">
      <t>ゲンド</t>
    </rPh>
    <rPh sb="5" eb="6">
      <t>ガク</t>
    </rPh>
    <rPh sb="13" eb="14">
      <t>エン</t>
    </rPh>
    <phoneticPr fontId="2"/>
  </si>
  <si>
    <t>※課税限度額…670,000円</t>
    <rPh sb="1" eb="3">
      <t>カゼイ</t>
    </rPh>
    <rPh sb="3" eb="5">
      <t>ゲンド</t>
    </rPh>
    <rPh sb="5" eb="6">
      <t>ガク</t>
    </rPh>
    <rPh sb="10" eb="15">
      <t>０００エン</t>
    </rPh>
    <phoneticPr fontId="2"/>
  </si>
  <si>
    <t>国民健康保険税額（12か月分） Ａ+Ｂ+Ｃ+D＝</t>
    <rPh sb="0" eb="7">
      <t>コクミンケンコウホケンゼイ</t>
    </rPh>
    <rPh sb="7" eb="8">
      <t>ガク</t>
    </rPh>
    <rPh sb="13" eb="14">
      <t>ブン</t>
    </rPh>
    <phoneticPr fontId="2"/>
  </si>
  <si>
    <t>子育て支援分 計</t>
    <rPh sb="0" eb="2">
      <t>コソダ</t>
    </rPh>
    <rPh sb="3" eb="5">
      <t>シエン</t>
    </rPh>
    <rPh sb="5" eb="6">
      <t>ブン</t>
    </rPh>
    <rPh sb="7" eb="8">
      <t>ケイ</t>
    </rPh>
    <phoneticPr fontId="2"/>
  </si>
  <si>
    <t>D</t>
    <phoneticPr fontId="2"/>
  </si>
  <si>
    <t>▼国民健康保険税は、医療給付費分・支援金分・介護納付金分・子ども・子育て支援金分の合計額となります。</t>
    <rPh sb="1" eb="8">
      <t>コクミンケンコウホケンゼイ</t>
    </rPh>
    <rPh sb="10" eb="12">
      <t>イリョウ</t>
    </rPh>
    <rPh sb="12" eb="14">
      <t>キュウフ</t>
    </rPh>
    <rPh sb="14" eb="15">
      <t>ヒ</t>
    </rPh>
    <rPh sb="15" eb="16">
      <t>ブン</t>
    </rPh>
    <rPh sb="17" eb="19">
      <t>シエン</t>
    </rPh>
    <rPh sb="19" eb="20">
      <t>キン</t>
    </rPh>
    <rPh sb="20" eb="21">
      <t>ブン</t>
    </rPh>
    <rPh sb="22" eb="24">
      <t>カイゴ</t>
    </rPh>
    <rPh sb="24" eb="27">
      <t>ノウフキン</t>
    </rPh>
    <rPh sb="27" eb="28">
      <t>ブン</t>
    </rPh>
    <rPh sb="29" eb="30">
      <t>コ</t>
    </rPh>
    <rPh sb="33" eb="35">
      <t>コソダ</t>
    </rPh>
    <rPh sb="36" eb="38">
      <t>シエン</t>
    </rPh>
    <rPh sb="38" eb="39">
      <t>キン</t>
    </rPh>
    <rPh sb="39" eb="40">
      <t>ブン</t>
    </rPh>
    <rPh sb="41" eb="43">
      <t>ゴウケイ</t>
    </rPh>
    <rPh sb="43" eb="44">
      <t>ガク</t>
    </rPh>
    <phoneticPr fontId="2"/>
  </si>
  <si>
    <t xml:space="preserve"> D 子ども・子育て支援金 </t>
    <rPh sb="3" eb="4">
      <t>コ</t>
    </rPh>
    <rPh sb="7" eb="9">
      <t>コソダ</t>
    </rPh>
    <rPh sb="10" eb="13">
      <t>シエンキン</t>
    </rPh>
    <phoneticPr fontId="2"/>
  </si>
  <si>
    <t>※18歳以上</t>
    <rPh sb="3" eb="4">
      <t>サイ</t>
    </rPh>
    <rPh sb="4" eb="6">
      <t>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</si>
</sst>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以下&quot;"/>
    <numFmt numFmtId="177" formatCode="#,##0&quot;超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メイリオ"/>
      <family val="3"/>
      <charset val="128"/>
    </font>
    <font>
      <sz val="9"/>
      <name val="メイリオ"/>
      <family val="3"/>
      <charset val="128"/>
    </font>
    <font>
      <b/>
      <sz val="12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b/>
      <u/>
      <sz val="11"/>
      <name val="メイリオ"/>
      <family val="3"/>
      <charset val="128"/>
    </font>
    <font>
      <b/>
      <sz val="12"/>
      <color rgb="FFFF0000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82">
    <xf numFmtId="0" fontId="0" fillId="0" borderId="0" xfId="0"/>
    <xf numFmtId="0" fontId="4" fillId="0" borderId="0" xfId="0" applyFont="1" applyFill="1" applyAlignment="1" applyProtection="1">
      <alignment vertical="center"/>
    </xf>
    <xf numFmtId="14" fontId="7" fillId="0" borderId="0" xfId="0" applyNumberFormat="1" applyFont="1" applyAlignment="1" applyProtection="1">
      <alignment vertical="center"/>
    </xf>
    <xf numFmtId="3" fontId="3" fillId="0" borderId="0" xfId="0" applyNumberFormat="1" applyFont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horizontal="center"/>
    </xf>
    <xf numFmtId="0" fontId="7" fillId="0" borderId="0" xfId="0" applyFont="1" applyAlignment="1" applyProtection="1">
      <alignment vertical="center"/>
    </xf>
    <xf numFmtId="0" fontId="8" fillId="0" borderId="2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38" fontId="6" fillId="0" borderId="0" xfId="0" applyNumberFormat="1" applyFont="1" applyAlignment="1" applyProtection="1">
      <alignment vertical="center"/>
    </xf>
    <xf numFmtId="0" fontId="9" fillId="0" borderId="4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center"/>
    </xf>
    <xf numFmtId="38" fontId="5" fillId="2" borderId="1" xfId="1" applyFont="1" applyFill="1" applyBorder="1" applyAlignment="1" applyProtection="1">
      <alignment vertical="center"/>
      <protection locked="0"/>
    </xf>
    <xf numFmtId="38" fontId="8" fillId="0" borderId="0" xfId="1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9" fillId="0" borderId="4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38" fontId="5" fillId="0" borderId="5" xfId="0" applyNumberFormat="1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3" borderId="4" xfId="0" applyFont="1" applyFill="1" applyBorder="1" applyAlignment="1" applyProtection="1">
      <alignment vertical="center"/>
    </xf>
    <xf numFmtId="0" fontId="4" fillId="0" borderId="3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0" fontId="8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applyFont="1" applyBorder="1" applyAlignment="1" applyProtection="1"/>
    <xf numFmtId="0" fontId="7" fillId="0" borderId="0" xfId="0" applyFont="1" applyBorder="1" applyAlignment="1" applyProtection="1"/>
    <xf numFmtId="0" fontId="6" fillId="0" borderId="8" xfId="0" applyFont="1" applyBorder="1" applyAlignment="1" applyProtection="1"/>
    <xf numFmtId="38" fontId="6" fillId="0" borderId="0" xfId="0" applyNumberFormat="1" applyFont="1" applyAlignment="1" applyProtection="1"/>
    <xf numFmtId="20" fontId="8" fillId="0" borderId="2" xfId="0" applyNumberFormat="1" applyFont="1" applyBorder="1" applyAlignment="1" applyProtection="1">
      <alignment vertical="center"/>
    </xf>
    <xf numFmtId="38" fontId="5" fillId="0" borderId="0" xfId="1" applyFont="1" applyBorder="1" applyAlignment="1" applyProtection="1">
      <alignment vertical="center"/>
    </xf>
    <xf numFmtId="38" fontId="5" fillId="0" borderId="1" xfId="1" applyFont="1" applyBorder="1" applyAlignment="1" applyProtection="1">
      <alignment vertical="center"/>
    </xf>
    <xf numFmtId="38" fontId="5" fillId="4" borderId="1" xfId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indent="3"/>
    </xf>
    <xf numFmtId="3" fontId="6" fillId="0" borderId="1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176" fontId="6" fillId="0" borderId="1" xfId="0" applyNumberFormat="1" applyFont="1" applyBorder="1" applyAlignment="1" applyProtection="1">
      <alignment horizontal="left" vertical="center"/>
    </xf>
    <xf numFmtId="177" fontId="6" fillId="0" borderId="1" xfId="0" applyNumberFormat="1" applyFont="1" applyBorder="1" applyAlignment="1" applyProtection="1">
      <alignment horizontal="left" vertical="center"/>
    </xf>
    <xf numFmtId="3" fontId="6" fillId="0" borderId="1" xfId="0" applyNumberFormat="1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/>
    </xf>
    <xf numFmtId="38" fontId="12" fillId="0" borderId="0" xfId="1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3" fontId="11" fillId="0" borderId="0" xfId="0" applyNumberFormat="1" applyFont="1" applyBorder="1" applyAlignment="1" applyProtection="1">
      <alignment vertical="center"/>
    </xf>
    <xf numFmtId="10" fontId="11" fillId="0" borderId="0" xfId="0" applyNumberFormat="1" applyFont="1" applyBorder="1" applyAlignment="1" applyProtection="1">
      <alignment vertical="center"/>
    </xf>
    <xf numFmtId="38" fontId="6" fillId="0" borderId="0" xfId="1" applyFont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38" fontId="6" fillId="0" borderId="0" xfId="1" applyFont="1" applyAlignment="1" applyProtection="1"/>
    <xf numFmtId="0" fontId="6" fillId="0" borderId="0" xfId="0" applyFont="1" applyAlignment="1" applyProtection="1">
      <alignment vertical="center"/>
    </xf>
    <xf numFmtId="38" fontId="5" fillId="0" borderId="11" xfId="0" applyNumberFormat="1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9" fillId="0" borderId="4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</cellXfs>
  <cellStyles count="3">
    <cellStyle name="桁区切り" xfId="1" builtinId="6"/>
    <cellStyle name="標準" xfId="0" builtinId="0"/>
    <cellStyle name="標準 2" xfId="2" xr:uid="{C9809C30-CA12-4C51-BD76-43C8BD169B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9">
    <tabColor theme="9"/>
    <pageSetUpPr fitToPage="1"/>
  </sheetPr>
  <dimension ref="A1:V77"/>
  <sheetViews>
    <sheetView tabSelected="1" view="pageBreakPreview" zoomScale="85" zoomScaleNormal="85" zoomScaleSheetLayoutView="85" workbookViewId="0">
      <selection activeCell="F10" sqref="F10"/>
    </sheetView>
  </sheetViews>
  <sheetFormatPr defaultRowHeight="18" customHeight="1" x14ac:dyDescent="0.15"/>
  <cols>
    <col min="1" max="2" width="9" style="75"/>
    <col min="3" max="3" width="47.125" style="75" customWidth="1"/>
    <col min="4" max="4" width="2.625" style="68" customWidth="1"/>
    <col min="5" max="5" width="11.625" style="68" customWidth="1"/>
    <col min="6" max="6" width="15.625" style="68" customWidth="1"/>
    <col min="7" max="7" width="7.625" style="68" customWidth="1"/>
    <col min="8" max="8" width="11.875" style="68" customWidth="1"/>
    <col min="9" max="9" width="6.625" style="68" customWidth="1"/>
    <col min="10" max="10" width="8.625" style="68" customWidth="1"/>
    <col min="11" max="11" width="5.625" style="68" customWidth="1"/>
    <col min="12" max="12" width="15.625" style="5" customWidth="1"/>
    <col min="13" max="13" width="3.625" style="68" customWidth="1"/>
    <col min="14" max="14" width="9" style="68"/>
    <col min="15" max="15" width="37.875" style="68" customWidth="1"/>
    <col min="16" max="16" width="30" style="68" customWidth="1"/>
    <col min="17" max="17" width="9.125" style="68" bestFit="1" customWidth="1"/>
    <col min="18" max="18" width="13.875" style="68" customWidth="1"/>
    <col min="19" max="19" width="3.5" style="68" customWidth="1"/>
    <col min="20" max="20" width="9.5" style="68" customWidth="1"/>
    <col min="21" max="16384" width="9" style="68"/>
  </cols>
  <sheetData>
    <row r="1" spans="4:17" ht="19.5" customHeight="1" x14ac:dyDescent="0.15">
      <c r="D1" s="69">
        <v>0</v>
      </c>
      <c r="E1" s="1" t="str">
        <f>IF(D1="","←新規=0,追加=1","")</f>
        <v/>
      </c>
      <c r="F1" s="79" t="s">
        <v>35</v>
      </c>
      <c r="G1" s="79"/>
      <c r="H1" s="79"/>
      <c r="I1" s="79"/>
      <c r="J1" s="79"/>
      <c r="K1" s="79"/>
      <c r="L1" s="2"/>
    </row>
    <row r="2" spans="4:17" ht="18" customHeight="1" x14ac:dyDescent="0.15">
      <c r="F2" s="3"/>
      <c r="L2" s="2"/>
    </row>
    <row r="3" spans="4:17" ht="18" customHeight="1" x14ac:dyDescent="0.45">
      <c r="F3" s="4" t="str">
        <f>F2&amp;"　様"</f>
        <v>　様</v>
      </c>
      <c r="O3" s="68" t="s">
        <v>28</v>
      </c>
    </row>
    <row r="4" spans="4:17" ht="5.0999999999999996" customHeight="1" x14ac:dyDescent="0.15"/>
    <row r="5" spans="4:17" ht="19.5" x14ac:dyDescent="0.15">
      <c r="E5" s="68" t="s">
        <v>41</v>
      </c>
      <c r="O5" s="80" t="s">
        <v>23</v>
      </c>
      <c r="P5" s="80"/>
      <c r="Q5" s="67" t="s">
        <v>24</v>
      </c>
    </row>
    <row r="6" spans="4:17" ht="19.5" x14ac:dyDescent="0.15">
      <c r="E6" s="49" t="s">
        <v>20</v>
      </c>
      <c r="F6" s="7"/>
      <c r="G6" s="7"/>
      <c r="H6" s="7"/>
      <c r="I6" s="7"/>
      <c r="J6" s="7"/>
      <c r="K6" s="7"/>
      <c r="L6" s="8"/>
      <c r="M6" s="9"/>
      <c r="O6" s="57">
        <v>24000000</v>
      </c>
      <c r="P6" s="59"/>
      <c r="Q6" s="55">
        <v>430000</v>
      </c>
    </row>
    <row r="7" spans="4:17" s="44" customFormat="1" ht="17.100000000000001" customHeight="1" x14ac:dyDescent="0.45">
      <c r="E7" s="11" t="s">
        <v>1</v>
      </c>
      <c r="F7" s="45"/>
      <c r="G7" s="45"/>
      <c r="H7" s="45"/>
      <c r="I7" s="45"/>
      <c r="J7" s="45"/>
      <c r="K7" s="45"/>
      <c r="L7" s="46"/>
      <c r="M7" s="47"/>
      <c r="O7" s="58">
        <v>24000000</v>
      </c>
      <c r="P7" s="57">
        <v>24500000</v>
      </c>
      <c r="Q7" s="55">
        <v>290000</v>
      </c>
    </row>
    <row r="8" spans="4:17" ht="18" customHeight="1" x14ac:dyDescent="0.4">
      <c r="E8" s="15"/>
      <c r="F8" s="16" t="s">
        <v>33</v>
      </c>
      <c r="G8" s="54"/>
      <c r="H8" s="61" t="s">
        <v>19</v>
      </c>
      <c r="I8" s="54"/>
      <c r="J8" s="12"/>
      <c r="K8" s="12"/>
      <c r="L8" s="13"/>
      <c r="M8" s="14"/>
      <c r="O8" s="58">
        <v>24500000</v>
      </c>
      <c r="P8" s="57">
        <v>25000000</v>
      </c>
      <c r="Q8" s="55">
        <v>150000</v>
      </c>
    </row>
    <row r="9" spans="4:17" ht="19.5" x14ac:dyDescent="0.15">
      <c r="E9" s="15" t="s">
        <v>2</v>
      </c>
      <c r="F9" s="17"/>
      <c r="G9" s="12" t="s">
        <v>25</v>
      </c>
      <c r="H9" s="62">
        <f>IF(O6&gt;=F9,Q6,IF(P7&gt;=F9,Q7,IF(P8&gt;=F9,Q8,Q9)))</f>
        <v>430000</v>
      </c>
      <c r="I9" s="12" t="s">
        <v>31</v>
      </c>
      <c r="J9" s="65">
        <v>7.3999999999999996E-2</v>
      </c>
      <c r="K9" s="42" t="s">
        <v>17</v>
      </c>
      <c r="L9" s="51">
        <f>IF(F9&lt;H9,0,ROUNDDOWN((F9-H9)*J9,0))</f>
        <v>0</v>
      </c>
      <c r="M9" s="14" t="s">
        <v>0</v>
      </c>
      <c r="O9" s="58">
        <v>25000000</v>
      </c>
      <c r="P9" s="60"/>
      <c r="Q9" s="56">
        <v>0</v>
      </c>
    </row>
    <row r="10" spans="4:17" ht="19.5" x14ac:dyDescent="0.15">
      <c r="E10" s="15" t="s">
        <v>2</v>
      </c>
      <c r="F10" s="17"/>
      <c r="G10" s="12" t="s">
        <v>25</v>
      </c>
      <c r="H10" s="62">
        <f>IF(O6&gt;=F10,Q6,IF(P7&gt;=F10,Q7,IF(P8&gt;=F10,Q8,Q9)))</f>
        <v>430000</v>
      </c>
      <c r="I10" s="12" t="s">
        <v>31</v>
      </c>
      <c r="J10" s="65">
        <v>7.3999999999999996E-2</v>
      </c>
      <c r="K10" s="42" t="s">
        <v>17</v>
      </c>
      <c r="L10" s="51">
        <f>IF(F10&lt;H10,0,ROUNDDOWN((F10-H10)*J10,0))</f>
        <v>0</v>
      </c>
      <c r="M10" s="14" t="s">
        <v>0</v>
      </c>
    </row>
    <row r="11" spans="4:17" ht="19.5" x14ac:dyDescent="0.15">
      <c r="E11" s="15" t="s">
        <v>2</v>
      </c>
      <c r="F11" s="17"/>
      <c r="G11" s="12" t="s">
        <v>25</v>
      </c>
      <c r="H11" s="62">
        <f>IF(O6&gt;=F11,Q6,IF(P7&gt;=F11,Q7,IF(P8&gt;=F11,Q8,Q9)))</f>
        <v>430000</v>
      </c>
      <c r="I11" s="12" t="s">
        <v>31</v>
      </c>
      <c r="J11" s="65">
        <v>7.3999999999999996E-2</v>
      </c>
      <c r="K11" s="42" t="s">
        <v>17</v>
      </c>
      <c r="L11" s="51">
        <f>IF(F11&lt;H11,0,ROUNDDOWN((F11-H11)*J11,0))</f>
        <v>0</v>
      </c>
      <c r="M11" s="14" t="s">
        <v>0</v>
      </c>
    </row>
    <row r="12" spans="4:17" ht="19.5" x14ac:dyDescent="0.15">
      <c r="E12" s="15" t="s">
        <v>2</v>
      </c>
      <c r="F12" s="17"/>
      <c r="G12" s="12" t="s">
        <v>25</v>
      </c>
      <c r="H12" s="62">
        <f>IF(O6&gt;=F12,Q6,IF(P7&gt;=F12,Q7,IF(P8&gt;=F12,Q8,Q9)))</f>
        <v>430000</v>
      </c>
      <c r="I12" s="12" t="s">
        <v>31</v>
      </c>
      <c r="J12" s="65">
        <v>7.3999999999999996E-2</v>
      </c>
      <c r="K12" s="42" t="s">
        <v>17</v>
      </c>
      <c r="L12" s="51">
        <f>IF(F12&lt;H12,0,ROUNDDOWN((F12-H12)*J12,0))</f>
        <v>0</v>
      </c>
      <c r="M12" s="14" t="s">
        <v>0</v>
      </c>
      <c r="P12" s="71"/>
    </row>
    <row r="13" spans="4:17" ht="19.5" x14ac:dyDescent="0.15">
      <c r="E13" s="15" t="s">
        <v>2</v>
      </c>
      <c r="F13" s="17"/>
      <c r="G13" s="12" t="s">
        <v>25</v>
      </c>
      <c r="H13" s="62">
        <f>IF(O6&gt;=F13,Q6,IF(P7&gt;=F13,Q7,IF(P8&gt;=F13,Q8,Q9)))</f>
        <v>430000</v>
      </c>
      <c r="I13" s="12" t="s">
        <v>31</v>
      </c>
      <c r="J13" s="65">
        <v>7.3999999999999996E-2</v>
      </c>
      <c r="K13" s="42" t="s">
        <v>17</v>
      </c>
      <c r="L13" s="51">
        <f>IF(F13&lt;H13,0,ROUNDDOWN((F13-H13)*J13,0))</f>
        <v>0</v>
      </c>
      <c r="M13" s="14" t="s">
        <v>0</v>
      </c>
    </row>
    <row r="14" spans="4:17" ht="18" customHeight="1" x14ac:dyDescent="0.4">
      <c r="E14" s="19"/>
      <c r="F14" s="12"/>
      <c r="G14" s="12"/>
      <c r="H14" s="16" t="s">
        <v>3</v>
      </c>
      <c r="I14" s="12"/>
      <c r="J14" s="12"/>
      <c r="K14" s="12"/>
      <c r="L14" s="13"/>
      <c r="M14" s="14"/>
      <c r="N14" s="20"/>
    </row>
    <row r="15" spans="4:17" ht="19.5" x14ac:dyDescent="0.15">
      <c r="E15" s="21" t="s">
        <v>14</v>
      </c>
      <c r="F15" s="64">
        <v>30000</v>
      </c>
      <c r="G15" s="12" t="s">
        <v>29</v>
      </c>
      <c r="H15" s="23"/>
      <c r="I15" s="12" t="s">
        <v>4</v>
      </c>
      <c r="K15" s="42" t="s">
        <v>17</v>
      </c>
      <c r="L15" s="51">
        <f>F15*H15</f>
        <v>0</v>
      </c>
      <c r="M15" s="14" t="s">
        <v>0</v>
      </c>
      <c r="N15" s="24"/>
    </row>
    <row r="16" spans="4:17" ht="17.100000000000001" customHeight="1" x14ac:dyDescent="0.15">
      <c r="E16" s="21"/>
      <c r="F16" s="22"/>
      <c r="G16" s="12"/>
      <c r="H16" s="12"/>
      <c r="I16" s="12"/>
      <c r="J16" s="12"/>
      <c r="K16" s="42"/>
      <c r="L16" s="50"/>
      <c r="M16" s="14"/>
      <c r="N16" s="20"/>
    </row>
    <row r="17" spans="5:22" ht="19.5" x14ac:dyDescent="0.15">
      <c r="E17" s="21" t="s">
        <v>15</v>
      </c>
      <c r="F17" s="64">
        <v>20000</v>
      </c>
      <c r="G17" s="12" t="s">
        <v>30</v>
      </c>
      <c r="H17" s="12"/>
      <c r="I17" s="12"/>
      <c r="J17" s="12" t="s">
        <v>5</v>
      </c>
      <c r="K17" s="42" t="s">
        <v>17</v>
      </c>
      <c r="L17" s="51">
        <f>IF(AND(D1=0,H15&gt;=1),F17,0)</f>
        <v>0</v>
      </c>
      <c r="M17" s="14" t="s">
        <v>0</v>
      </c>
      <c r="N17" s="24"/>
    </row>
    <row r="18" spans="5:22" ht="18.95" customHeight="1" thickBot="1" x14ac:dyDescent="0.4">
      <c r="E18" s="26"/>
      <c r="F18" s="12"/>
      <c r="G18" s="12"/>
      <c r="H18" s="12"/>
      <c r="I18" s="12"/>
      <c r="J18" s="12"/>
      <c r="K18" s="12"/>
      <c r="L18" s="27" t="s">
        <v>12</v>
      </c>
      <c r="M18" s="14"/>
      <c r="N18" s="20"/>
      <c r="R18" s="66"/>
      <c r="T18" s="10"/>
    </row>
    <row r="19" spans="5:22" ht="20.25" thickBot="1" x14ac:dyDescent="0.5">
      <c r="E19" s="26"/>
      <c r="F19" s="12"/>
      <c r="G19" s="12"/>
      <c r="H19" s="12"/>
      <c r="I19" s="12"/>
      <c r="J19" s="28" t="s">
        <v>6</v>
      </c>
      <c r="K19" s="29" t="s">
        <v>7</v>
      </c>
      <c r="L19" s="30">
        <f>IF((L9+L10+L11+L12+L13+L15+L17)&gt;=670000,670000,ROUNDDOWN((L9+L10+L11+L12+L13+L15+L17),-2))</f>
        <v>0</v>
      </c>
      <c r="M19" s="14" t="s">
        <v>0</v>
      </c>
      <c r="N19" s="24"/>
      <c r="O19" s="44"/>
      <c r="P19" s="44"/>
      <c r="Q19" s="44"/>
      <c r="R19" s="72"/>
      <c r="S19" s="44"/>
      <c r="T19" s="48"/>
      <c r="U19" s="44"/>
      <c r="V19" s="44"/>
    </row>
    <row r="20" spans="5:22" ht="19.5" x14ac:dyDescent="0.45">
      <c r="E20" s="31"/>
      <c r="F20" s="32"/>
      <c r="G20" s="32"/>
      <c r="H20" s="32"/>
      <c r="I20" s="32"/>
      <c r="J20" s="32"/>
      <c r="K20" s="32" t="s">
        <v>37</v>
      </c>
      <c r="L20" s="33"/>
      <c r="M20" s="34"/>
      <c r="N20" s="35"/>
      <c r="O20" s="44"/>
      <c r="R20" s="66"/>
      <c r="T20" s="10"/>
    </row>
    <row r="21" spans="5:22" ht="5.0999999999999996" customHeight="1" x14ac:dyDescent="0.15">
      <c r="E21" s="36"/>
      <c r="F21" s="36"/>
      <c r="G21" s="36"/>
      <c r="H21" s="36"/>
      <c r="I21" s="36"/>
      <c r="J21" s="36"/>
      <c r="K21" s="36"/>
      <c r="L21" s="36"/>
      <c r="M21" s="36"/>
    </row>
    <row r="22" spans="5:22" ht="19.5" x14ac:dyDescent="0.15">
      <c r="E22" s="6" t="s">
        <v>21</v>
      </c>
      <c r="F22" s="7"/>
      <c r="G22" s="7"/>
      <c r="H22" s="7"/>
      <c r="I22" s="7"/>
      <c r="J22" s="7"/>
      <c r="K22" s="7"/>
      <c r="L22" s="8"/>
      <c r="M22" s="9"/>
    </row>
    <row r="23" spans="5:22" ht="17.100000000000001" customHeight="1" x14ac:dyDescent="0.4">
      <c r="E23" s="11" t="s">
        <v>1</v>
      </c>
      <c r="F23" s="12"/>
      <c r="G23" s="12"/>
      <c r="H23" s="12"/>
      <c r="I23" s="12"/>
      <c r="J23" s="12"/>
      <c r="K23" s="12"/>
      <c r="L23" s="13"/>
      <c r="M23" s="14"/>
    </row>
    <row r="24" spans="5:22" ht="18" customHeight="1" x14ac:dyDescent="0.4">
      <c r="E24" s="15"/>
      <c r="F24" s="16" t="s">
        <v>33</v>
      </c>
      <c r="G24" s="54"/>
      <c r="H24" s="61" t="s">
        <v>19</v>
      </c>
      <c r="I24" s="54"/>
      <c r="J24" s="12"/>
      <c r="K24" s="12"/>
      <c r="L24" s="13"/>
      <c r="M24" s="14"/>
    </row>
    <row r="25" spans="5:22" ht="19.5" x14ac:dyDescent="0.15">
      <c r="E25" s="15" t="s">
        <v>2</v>
      </c>
      <c r="F25" s="62">
        <f>F9</f>
        <v>0</v>
      </c>
      <c r="G25" s="12" t="s">
        <v>25</v>
      </c>
      <c r="H25" s="62">
        <f>IF(O6&gt;=F25,Q6,IF(P7&gt;=F25,Q7,IF(P8&gt;=F25,Q8,Q9)))</f>
        <v>430000</v>
      </c>
      <c r="I25" s="12" t="s">
        <v>31</v>
      </c>
      <c r="J25" s="65">
        <v>2.81E-2</v>
      </c>
      <c r="K25" s="42" t="s">
        <v>17</v>
      </c>
      <c r="L25" s="51">
        <f>IF(F25&lt;H25,0,ROUNDDOWN((F25-H25)*J25,0))</f>
        <v>0</v>
      </c>
      <c r="M25" s="14" t="s">
        <v>0</v>
      </c>
    </row>
    <row r="26" spans="5:22" ht="19.5" x14ac:dyDescent="0.15">
      <c r="E26" s="15" t="s">
        <v>2</v>
      </c>
      <c r="F26" s="62">
        <f>F10</f>
        <v>0</v>
      </c>
      <c r="G26" s="12" t="s">
        <v>25</v>
      </c>
      <c r="H26" s="62">
        <f>IF(O6&gt;=F26,Q6,IF(P7&gt;=F26,Q7,IF(P8&gt;=F26,Q8,Q9)))</f>
        <v>430000</v>
      </c>
      <c r="I26" s="12" t="s">
        <v>31</v>
      </c>
      <c r="J26" s="65">
        <v>2.81E-2</v>
      </c>
      <c r="K26" s="42" t="s">
        <v>17</v>
      </c>
      <c r="L26" s="51">
        <f>IF(F26&lt;H26,0,ROUNDDOWN((F26-H26)*J26,0))</f>
        <v>0</v>
      </c>
      <c r="M26" s="14" t="s">
        <v>0</v>
      </c>
    </row>
    <row r="27" spans="5:22" ht="19.5" x14ac:dyDescent="0.15">
      <c r="E27" s="15" t="s">
        <v>2</v>
      </c>
      <c r="F27" s="62">
        <f>F11</f>
        <v>0</v>
      </c>
      <c r="G27" s="12" t="s">
        <v>25</v>
      </c>
      <c r="H27" s="62">
        <f>IF(O6&gt;=F27,Q6,IF(P7&gt;=F27,Q7,IF(P8&gt;=F27,Q8,Q9)))</f>
        <v>430000</v>
      </c>
      <c r="I27" s="12" t="s">
        <v>31</v>
      </c>
      <c r="J27" s="65">
        <v>2.81E-2</v>
      </c>
      <c r="K27" s="42" t="s">
        <v>17</v>
      </c>
      <c r="L27" s="51">
        <f>IF(F27&lt;H27,0,ROUNDDOWN((F27-H27)*J27,0))</f>
        <v>0</v>
      </c>
      <c r="M27" s="14" t="s">
        <v>0</v>
      </c>
      <c r="P27" s="70"/>
    </row>
    <row r="28" spans="5:22" ht="19.5" x14ac:dyDescent="0.15">
      <c r="E28" s="15" t="s">
        <v>2</v>
      </c>
      <c r="F28" s="62">
        <f>F12</f>
        <v>0</v>
      </c>
      <c r="G28" s="12" t="s">
        <v>25</v>
      </c>
      <c r="H28" s="62">
        <f>IF(O6&gt;=F28,Q6,IF(P7&gt;=F28,Q7,IF(P8&gt;=F28,Q8,Q9)))</f>
        <v>430000</v>
      </c>
      <c r="I28" s="12" t="s">
        <v>31</v>
      </c>
      <c r="J28" s="65">
        <v>2.81E-2</v>
      </c>
      <c r="K28" s="42" t="s">
        <v>17</v>
      </c>
      <c r="L28" s="51">
        <f>IF(F28&lt;H28,0,ROUNDDOWN((F28-H28)*J28,0))</f>
        <v>0</v>
      </c>
      <c r="M28" s="14" t="s">
        <v>0</v>
      </c>
      <c r="P28" s="70"/>
    </row>
    <row r="29" spans="5:22" ht="19.5" x14ac:dyDescent="0.15">
      <c r="E29" s="15" t="s">
        <v>2</v>
      </c>
      <c r="F29" s="62">
        <f>F13</f>
        <v>0</v>
      </c>
      <c r="G29" s="12" t="s">
        <v>25</v>
      </c>
      <c r="H29" s="62">
        <f>IF(O6&gt;=F29,Q6,IF(P7&gt;=F29,Q7,IF(P8&gt;=F29,Q8,Q9)))</f>
        <v>430000</v>
      </c>
      <c r="I29" s="12" t="s">
        <v>31</v>
      </c>
      <c r="J29" s="65">
        <v>2.81E-2</v>
      </c>
      <c r="K29" s="42" t="s">
        <v>17</v>
      </c>
      <c r="L29" s="51">
        <f>IF(F29&lt;H29,0,ROUNDDOWN((F29-H29)*J29,0))</f>
        <v>0</v>
      </c>
      <c r="M29" s="14" t="s">
        <v>0</v>
      </c>
      <c r="P29" s="70"/>
    </row>
    <row r="30" spans="5:22" ht="18" customHeight="1" x14ac:dyDescent="0.4">
      <c r="E30" s="19"/>
      <c r="F30" s="12"/>
      <c r="G30" s="12"/>
      <c r="H30" s="16" t="s">
        <v>3</v>
      </c>
      <c r="I30" s="12"/>
      <c r="J30" s="12"/>
      <c r="K30" s="12"/>
      <c r="L30" s="13"/>
      <c r="M30" s="14"/>
      <c r="O30" s="18"/>
    </row>
    <row r="31" spans="5:22" ht="19.5" x14ac:dyDescent="0.15">
      <c r="E31" s="21" t="s">
        <v>14</v>
      </c>
      <c r="F31" s="64">
        <v>10500</v>
      </c>
      <c r="G31" s="12" t="s">
        <v>29</v>
      </c>
      <c r="H31" s="63">
        <f>H15</f>
        <v>0</v>
      </c>
      <c r="I31" s="12" t="s">
        <v>4</v>
      </c>
      <c r="J31" s="12"/>
      <c r="K31" s="42" t="s">
        <v>17</v>
      </c>
      <c r="L31" s="51">
        <f>F31*H31</f>
        <v>0</v>
      </c>
      <c r="M31" s="14" t="s">
        <v>0</v>
      </c>
    </row>
    <row r="32" spans="5:22" ht="17.100000000000001" customHeight="1" x14ac:dyDescent="0.15">
      <c r="E32" s="21"/>
      <c r="F32" s="22"/>
      <c r="G32" s="25"/>
      <c r="H32" s="25"/>
      <c r="I32" s="25"/>
      <c r="J32" s="12"/>
      <c r="K32" s="12"/>
      <c r="L32" s="50"/>
      <c r="M32" s="14"/>
    </row>
    <row r="33" spans="4:15" ht="19.5" x14ac:dyDescent="0.15">
      <c r="E33" s="21" t="s">
        <v>15</v>
      </c>
      <c r="F33" s="64">
        <v>6900</v>
      </c>
      <c r="G33" s="12" t="s">
        <v>30</v>
      </c>
      <c r="H33" s="12"/>
      <c r="I33" s="12"/>
      <c r="J33" s="12" t="s">
        <v>5</v>
      </c>
      <c r="K33" s="42" t="s">
        <v>17</v>
      </c>
      <c r="L33" s="51">
        <f>IF(AND(D1=0,H31&gt;=1),F33,0)</f>
        <v>0</v>
      </c>
      <c r="M33" s="14" t="s">
        <v>0</v>
      </c>
    </row>
    <row r="34" spans="4:15" ht="18.95" customHeight="1" thickBot="1" x14ac:dyDescent="0.4">
      <c r="E34" s="26"/>
      <c r="F34" s="12"/>
      <c r="G34" s="12"/>
      <c r="H34" s="12"/>
      <c r="I34" s="12"/>
      <c r="J34" s="12"/>
      <c r="K34" s="12"/>
      <c r="L34" s="27" t="s">
        <v>12</v>
      </c>
      <c r="M34" s="14"/>
    </row>
    <row r="35" spans="4:15" ht="20.25" thickBot="1" x14ac:dyDescent="0.2">
      <c r="E35" s="26"/>
      <c r="F35" s="12"/>
      <c r="G35" s="12"/>
      <c r="H35" s="12"/>
      <c r="I35" s="12"/>
      <c r="J35" s="28" t="s">
        <v>9</v>
      </c>
      <c r="K35" s="29" t="s">
        <v>10</v>
      </c>
      <c r="L35" s="30">
        <f>IF((L25+L26+L27+L28+L29+L31+L33)&gt;=260000,260000,ROUNDDOWN((L25+L26+L27+L28+L29+L31+L33),-2))</f>
        <v>0</v>
      </c>
      <c r="M35" s="14" t="s">
        <v>0</v>
      </c>
    </row>
    <row r="36" spans="4:15" ht="19.5" x14ac:dyDescent="0.15">
      <c r="E36" s="31"/>
      <c r="F36" s="32"/>
      <c r="G36" s="32"/>
      <c r="H36" s="32"/>
      <c r="I36" s="32"/>
      <c r="J36" s="32"/>
      <c r="K36" s="32" t="s">
        <v>34</v>
      </c>
      <c r="L36" s="33"/>
      <c r="M36" s="34"/>
    </row>
    <row r="37" spans="4:15" ht="5.0999999999999996" customHeight="1" x14ac:dyDescent="0.15">
      <c r="E37" s="37"/>
      <c r="F37" s="37"/>
      <c r="G37" s="37"/>
      <c r="H37" s="37"/>
      <c r="I37" s="37"/>
      <c r="J37" s="37"/>
      <c r="K37" s="37"/>
      <c r="L37" s="37"/>
      <c r="M37" s="37"/>
    </row>
    <row r="38" spans="4:15" ht="19.5" x14ac:dyDescent="0.15">
      <c r="D38" s="69">
        <v>0</v>
      </c>
      <c r="E38" s="6" t="s">
        <v>22</v>
      </c>
      <c r="F38" s="7"/>
      <c r="G38" s="7"/>
      <c r="H38" s="7"/>
      <c r="I38" s="7"/>
      <c r="J38" s="7"/>
      <c r="K38" s="7"/>
      <c r="L38" s="8"/>
      <c r="M38" s="9"/>
      <c r="O38" s="12"/>
    </row>
    <row r="39" spans="4:15" ht="17.100000000000001" customHeight="1" x14ac:dyDescent="0.4">
      <c r="E39" s="11" t="s">
        <v>1</v>
      </c>
      <c r="F39" s="12"/>
      <c r="G39" s="12"/>
      <c r="H39" s="12"/>
      <c r="I39" s="12"/>
      <c r="J39" s="12"/>
      <c r="K39" s="12"/>
      <c r="L39" s="13"/>
      <c r="M39" s="14"/>
    </row>
    <row r="40" spans="4:15" ht="18" customHeight="1" x14ac:dyDescent="0.4">
      <c r="E40" s="15"/>
      <c r="F40" s="16" t="s">
        <v>33</v>
      </c>
      <c r="G40" s="54"/>
      <c r="H40" s="61" t="s">
        <v>19</v>
      </c>
      <c r="I40" s="54"/>
      <c r="J40" s="12"/>
      <c r="K40" s="12"/>
      <c r="L40" s="13"/>
      <c r="M40" s="14"/>
    </row>
    <row r="41" spans="4:15" ht="19.5" x14ac:dyDescent="0.15">
      <c r="E41" s="15" t="s">
        <v>2</v>
      </c>
      <c r="F41" s="17"/>
      <c r="G41" s="12" t="s">
        <v>25</v>
      </c>
      <c r="H41" s="62">
        <f>IF(O6&gt;=F41,Q6,IF(P7&gt;=F41,Q7,IF(P8&gt;=F41,Q8,Q9)))</f>
        <v>430000</v>
      </c>
      <c r="I41" s="12" t="s">
        <v>31</v>
      </c>
      <c r="J41" s="65">
        <v>2.4400000000000002E-2</v>
      </c>
      <c r="K41" s="42" t="s">
        <v>17</v>
      </c>
      <c r="L41" s="51">
        <f>IF(F41&lt;H41,0,ROUNDDOWN((F41-H41)*J41,0))</f>
        <v>0</v>
      </c>
      <c r="M41" s="14" t="s">
        <v>0</v>
      </c>
    </row>
    <row r="42" spans="4:15" ht="19.5" x14ac:dyDescent="0.15">
      <c r="E42" s="15" t="s">
        <v>2</v>
      </c>
      <c r="F42" s="17"/>
      <c r="G42" s="12" t="s">
        <v>25</v>
      </c>
      <c r="H42" s="62">
        <f>IF(O6&gt;=F42,Q6,IF(P7&gt;=F42,Q7,IF(P8&gt;=F42,Q8,Q9)))</f>
        <v>430000</v>
      </c>
      <c r="I42" s="12" t="s">
        <v>31</v>
      </c>
      <c r="J42" s="65">
        <v>2.4400000000000002E-2</v>
      </c>
      <c r="K42" s="42" t="s">
        <v>17</v>
      </c>
      <c r="L42" s="51">
        <f>IF(F42&lt;H42,0,ROUNDDOWN((F42-H42)*J42,0))</f>
        <v>0</v>
      </c>
      <c r="M42" s="14" t="s">
        <v>0</v>
      </c>
    </row>
    <row r="43" spans="4:15" ht="19.5" x14ac:dyDescent="0.15">
      <c r="E43" s="15" t="s">
        <v>2</v>
      </c>
      <c r="F43" s="17"/>
      <c r="G43" s="12" t="s">
        <v>25</v>
      </c>
      <c r="H43" s="62">
        <f>IF(O6&gt;=F43,Q6,IF(P7&gt;=F43,Q7,IF(P8&gt;=F43,Q8,Q9)))</f>
        <v>430000</v>
      </c>
      <c r="I43" s="12" t="s">
        <v>31</v>
      </c>
      <c r="J43" s="65">
        <v>2.4400000000000002E-2</v>
      </c>
      <c r="K43" s="42" t="s">
        <v>17</v>
      </c>
      <c r="L43" s="51">
        <f>IF(F43&lt;H43,0,ROUNDDOWN((F43-H43)*J43,0))</f>
        <v>0</v>
      </c>
      <c r="M43" s="14" t="s">
        <v>0</v>
      </c>
    </row>
    <row r="44" spans="4:15" ht="19.5" x14ac:dyDescent="0.15">
      <c r="E44" s="15" t="s">
        <v>2</v>
      </c>
      <c r="F44" s="17"/>
      <c r="G44" s="12" t="s">
        <v>25</v>
      </c>
      <c r="H44" s="62">
        <f>IF(O6&gt;=F44,Q6,IF(P7&gt;=F44,Q7,IF(P8&gt;=F44,Q8,Q9)))</f>
        <v>430000</v>
      </c>
      <c r="I44" s="12" t="s">
        <v>31</v>
      </c>
      <c r="J44" s="65">
        <v>2.4400000000000002E-2</v>
      </c>
      <c r="K44" s="42" t="s">
        <v>17</v>
      </c>
      <c r="L44" s="51">
        <f>IF(F44&lt;H44,0,ROUNDDOWN((F44-H44)*J44,0))</f>
        <v>0</v>
      </c>
      <c r="M44" s="14" t="s">
        <v>0</v>
      </c>
    </row>
    <row r="45" spans="4:15" ht="19.5" x14ac:dyDescent="0.15">
      <c r="E45" s="15" t="s">
        <v>2</v>
      </c>
      <c r="F45" s="17"/>
      <c r="G45" s="12" t="s">
        <v>25</v>
      </c>
      <c r="H45" s="62">
        <f>IF(O6&gt;=F45,Q6,IF(P7&gt;=F45,Q7,IF(P8&gt;=F45,Q8,Q9)))</f>
        <v>430000</v>
      </c>
      <c r="I45" s="12" t="s">
        <v>31</v>
      </c>
      <c r="J45" s="65">
        <v>2.4400000000000002E-2</v>
      </c>
      <c r="K45" s="42" t="s">
        <v>17</v>
      </c>
      <c r="L45" s="51">
        <f>IF(F45&lt;H45,0,ROUNDDOWN((F45-H45)*J45,0))</f>
        <v>0</v>
      </c>
      <c r="M45" s="14" t="s">
        <v>0</v>
      </c>
    </row>
    <row r="46" spans="4:15" ht="18" customHeight="1" x14ac:dyDescent="0.4">
      <c r="E46" s="19"/>
      <c r="F46" s="12"/>
      <c r="G46" s="12"/>
      <c r="H46" s="16" t="s">
        <v>3</v>
      </c>
      <c r="I46" s="12"/>
      <c r="J46" s="12"/>
      <c r="K46" s="12"/>
      <c r="L46" s="13"/>
      <c r="M46" s="14"/>
    </row>
    <row r="47" spans="4:15" ht="19.5" x14ac:dyDescent="0.15">
      <c r="E47" s="21" t="s">
        <v>14</v>
      </c>
      <c r="F47" s="64">
        <v>10900</v>
      </c>
      <c r="G47" s="12" t="s">
        <v>29</v>
      </c>
      <c r="H47" s="23"/>
      <c r="I47" s="12" t="s">
        <v>4</v>
      </c>
      <c r="J47" s="12"/>
      <c r="K47" s="42" t="s">
        <v>17</v>
      </c>
      <c r="L47" s="51">
        <f>F47*H47</f>
        <v>0</v>
      </c>
      <c r="M47" s="14" t="s">
        <v>0</v>
      </c>
    </row>
    <row r="48" spans="4:15" ht="17.100000000000001" customHeight="1" x14ac:dyDescent="0.15">
      <c r="E48" s="21"/>
      <c r="F48" s="22"/>
      <c r="G48" s="25"/>
      <c r="H48" s="25"/>
      <c r="I48" s="25"/>
      <c r="J48" s="12"/>
      <c r="K48" s="12"/>
      <c r="L48" s="50"/>
      <c r="M48" s="14"/>
    </row>
    <row r="49" spans="5:13" ht="19.5" x14ac:dyDescent="0.15">
      <c r="E49" s="21" t="s">
        <v>15</v>
      </c>
      <c r="F49" s="64">
        <v>5500</v>
      </c>
      <c r="G49" s="12" t="s">
        <v>30</v>
      </c>
      <c r="H49" s="12"/>
      <c r="I49" s="12"/>
      <c r="J49" s="12" t="s">
        <v>5</v>
      </c>
      <c r="K49" s="42" t="s">
        <v>17</v>
      </c>
      <c r="L49" s="52">
        <f>IF(AND(D38=0,H47&gt;=1),F49,0)</f>
        <v>0</v>
      </c>
      <c r="M49" s="14" t="s">
        <v>0</v>
      </c>
    </row>
    <row r="50" spans="5:13" ht="18.95" customHeight="1" thickBot="1" x14ac:dyDescent="0.4">
      <c r="E50" s="21"/>
      <c r="F50" s="12"/>
      <c r="G50" s="12"/>
      <c r="H50" s="12"/>
      <c r="I50" s="12"/>
      <c r="J50" s="12"/>
      <c r="K50" s="12"/>
      <c r="L50" s="27" t="s">
        <v>12</v>
      </c>
      <c r="M50" s="14"/>
    </row>
    <row r="51" spans="5:13" ht="20.25" thickBot="1" x14ac:dyDescent="0.2">
      <c r="E51" s="26"/>
      <c r="F51" s="12"/>
      <c r="G51" s="12"/>
      <c r="H51" s="12"/>
      <c r="I51" s="12"/>
      <c r="J51" s="28" t="s">
        <v>8</v>
      </c>
      <c r="K51" s="29" t="s">
        <v>11</v>
      </c>
      <c r="L51" s="30">
        <f>IF((L41+L42+L43+L44+L45+L47+L49)&gt;=170000,170000,ROUNDDOWN(L41+L42+L43+L44+L45+L47+L49,-2))</f>
        <v>0</v>
      </c>
      <c r="M51" s="14" t="s">
        <v>0</v>
      </c>
    </row>
    <row r="52" spans="5:13" ht="19.5" x14ac:dyDescent="0.15">
      <c r="E52" s="31"/>
      <c r="F52" s="32"/>
      <c r="G52" s="32"/>
      <c r="H52" s="32"/>
      <c r="I52" s="32"/>
      <c r="J52" s="32"/>
      <c r="K52" s="32" t="s">
        <v>13</v>
      </c>
      <c r="L52" s="33"/>
      <c r="M52" s="34"/>
    </row>
    <row r="53" spans="5:13" ht="8.25" customHeight="1" x14ac:dyDescent="0.15"/>
    <row r="54" spans="5:13" s="77" customFormat="1" ht="17.100000000000001" customHeight="1" x14ac:dyDescent="0.15">
      <c r="E54" s="6" t="s">
        <v>42</v>
      </c>
      <c r="F54" s="7"/>
      <c r="G54" s="7"/>
      <c r="H54" s="7"/>
      <c r="I54" s="7"/>
      <c r="J54" s="7"/>
      <c r="K54" s="7"/>
      <c r="L54" s="8"/>
      <c r="M54" s="9"/>
    </row>
    <row r="55" spans="5:13" s="77" customFormat="1" ht="17.100000000000001" customHeight="1" x14ac:dyDescent="0.4">
      <c r="E55" s="11" t="s">
        <v>1</v>
      </c>
      <c r="F55" s="12"/>
      <c r="G55" s="12"/>
      <c r="H55" s="12"/>
      <c r="I55" s="12"/>
      <c r="J55" s="12"/>
      <c r="K55" s="12"/>
      <c r="L55" s="13"/>
      <c r="M55" s="14"/>
    </row>
    <row r="56" spans="5:13" s="77" customFormat="1" ht="17.100000000000001" customHeight="1" x14ac:dyDescent="0.4">
      <c r="E56" s="15"/>
      <c r="F56" s="16" t="s">
        <v>33</v>
      </c>
      <c r="G56" s="54"/>
      <c r="H56" s="61" t="s">
        <v>19</v>
      </c>
      <c r="I56" s="54"/>
      <c r="J56" s="12"/>
      <c r="K56" s="12"/>
      <c r="L56" s="13"/>
      <c r="M56" s="14"/>
    </row>
    <row r="57" spans="5:13" s="77" customFormat="1" ht="17.100000000000001" customHeight="1" x14ac:dyDescent="0.15">
      <c r="E57" s="15" t="s">
        <v>2</v>
      </c>
      <c r="F57" s="78">
        <f>F9</f>
        <v>0</v>
      </c>
      <c r="G57" s="12" t="s">
        <v>25</v>
      </c>
      <c r="H57" s="62">
        <f>IF(O6&gt;=F57,Q6,IF(P7&gt;=F57,Q7,IF(P8&gt;=F57,Q8,Q9)))</f>
        <v>430000</v>
      </c>
      <c r="I57" s="12" t="s">
        <v>31</v>
      </c>
      <c r="J57" s="65">
        <v>2.7000000000000001E-3</v>
      </c>
      <c r="K57" s="42" t="s">
        <v>17</v>
      </c>
      <c r="L57" s="51">
        <f>IF(F57&lt;H57,0,ROUNDDOWN((F57-H57)*J57,0))</f>
        <v>0</v>
      </c>
      <c r="M57" s="14" t="s">
        <v>0</v>
      </c>
    </row>
    <row r="58" spans="5:13" s="77" customFormat="1" ht="17.100000000000001" customHeight="1" x14ac:dyDescent="0.15">
      <c r="E58" s="15" t="s">
        <v>2</v>
      </c>
      <c r="F58" s="78">
        <f>F10</f>
        <v>0</v>
      </c>
      <c r="G58" s="12" t="s">
        <v>25</v>
      </c>
      <c r="H58" s="62">
        <f>IF(O6&gt;=F58,Q6,IF(P7&gt;=F58,Q7,IF(P8&gt;=F58,Q8,Q9)))</f>
        <v>430000</v>
      </c>
      <c r="I58" s="12" t="s">
        <v>31</v>
      </c>
      <c r="J58" s="65">
        <v>2.7000000000000001E-3</v>
      </c>
      <c r="K58" s="42" t="s">
        <v>17</v>
      </c>
      <c r="L58" s="51">
        <f>IF(F58&lt;H58,0,ROUNDDOWN((F58-H58)*J58,0))</f>
        <v>0</v>
      </c>
      <c r="M58" s="14" t="s">
        <v>0</v>
      </c>
    </row>
    <row r="59" spans="5:13" s="77" customFormat="1" ht="17.100000000000001" customHeight="1" x14ac:dyDescent="0.15">
      <c r="E59" s="15" t="s">
        <v>2</v>
      </c>
      <c r="F59" s="78">
        <f>F11</f>
        <v>0</v>
      </c>
      <c r="G59" s="12" t="s">
        <v>25</v>
      </c>
      <c r="H59" s="62">
        <f>IF(O6&gt;=F59,Q6,IF(P7&gt;=F59,Q7,IF(P8&gt;=F59,Q8,Q9)))</f>
        <v>430000</v>
      </c>
      <c r="I59" s="12" t="s">
        <v>31</v>
      </c>
      <c r="J59" s="65">
        <v>2.7000000000000001E-3</v>
      </c>
      <c r="K59" s="42" t="s">
        <v>17</v>
      </c>
      <c r="L59" s="51">
        <f>IF(F59&lt;H59,0,ROUNDDOWN((F59-H59)*J59,0))</f>
        <v>0</v>
      </c>
      <c r="M59" s="14" t="s">
        <v>0</v>
      </c>
    </row>
    <row r="60" spans="5:13" s="77" customFormat="1" ht="17.100000000000001" customHeight="1" x14ac:dyDescent="0.15">
      <c r="E60" s="15" t="s">
        <v>2</v>
      </c>
      <c r="F60" s="78">
        <f>F12</f>
        <v>0</v>
      </c>
      <c r="G60" s="12" t="s">
        <v>25</v>
      </c>
      <c r="H60" s="62">
        <f>IF(O6&gt;=F60,Q6,IF(P7&gt;=F60,Q7,IF(P8&gt;=F60,Q8,Q9)))</f>
        <v>430000</v>
      </c>
      <c r="I60" s="12" t="s">
        <v>31</v>
      </c>
      <c r="J60" s="65">
        <v>2.7000000000000001E-3</v>
      </c>
      <c r="K60" s="42" t="s">
        <v>17</v>
      </c>
      <c r="L60" s="51">
        <f t="shared" ref="L60:L61" si="0">IF(F60&lt;H60,0,ROUNDDOWN((F60-H60)*J60,0))</f>
        <v>0</v>
      </c>
      <c r="M60" s="14" t="s">
        <v>0</v>
      </c>
    </row>
    <row r="61" spans="5:13" s="77" customFormat="1" ht="17.100000000000001" customHeight="1" x14ac:dyDescent="0.15">
      <c r="E61" s="15" t="s">
        <v>2</v>
      </c>
      <c r="F61" s="78">
        <f>F13</f>
        <v>0</v>
      </c>
      <c r="G61" s="12" t="s">
        <v>25</v>
      </c>
      <c r="H61" s="62">
        <f>IF(O6&gt;=F61,Q6,IF(P7&gt;=F61,Q7,IF(P8&gt;=F61,Q8,Q9)))</f>
        <v>430000</v>
      </c>
      <c r="I61" s="12" t="s">
        <v>31</v>
      </c>
      <c r="J61" s="65">
        <v>2.7000000000000001E-3</v>
      </c>
      <c r="K61" s="42" t="s">
        <v>17</v>
      </c>
      <c r="L61" s="51">
        <f t="shared" si="0"/>
        <v>0</v>
      </c>
      <c r="M61" s="14" t="s">
        <v>0</v>
      </c>
    </row>
    <row r="62" spans="5:13" s="77" customFormat="1" ht="17.100000000000001" customHeight="1" x14ac:dyDescent="0.4">
      <c r="E62" s="19"/>
      <c r="F62" s="12"/>
      <c r="G62" s="12"/>
      <c r="H62" s="16" t="s">
        <v>3</v>
      </c>
      <c r="I62" s="12"/>
      <c r="J62" s="12"/>
      <c r="K62" s="12"/>
      <c r="L62" s="13"/>
      <c r="M62" s="14"/>
    </row>
    <row r="63" spans="5:13" s="77" customFormat="1" ht="17.100000000000001" customHeight="1" x14ac:dyDescent="0.15">
      <c r="E63" s="21" t="s">
        <v>14</v>
      </c>
      <c r="F63" s="64">
        <v>1189</v>
      </c>
      <c r="G63" s="12" t="s">
        <v>29</v>
      </c>
      <c r="H63" s="23"/>
      <c r="I63" s="12" t="s">
        <v>4</v>
      </c>
      <c r="J63" s="12"/>
      <c r="K63" s="42" t="s">
        <v>17</v>
      </c>
      <c r="L63" s="51">
        <f>F63*H63</f>
        <v>0</v>
      </c>
      <c r="M63" s="14" t="s">
        <v>0</v>
      </c>
    </row>
    <row r="64" spans="5:13" s="77" customFormat="1" ht="17.100000000000001" customHeight="1" x14ac:dyDescent="0.15">
      <c r="E64" s="76" t="s">
        <v>43</v>
      </c>
      <c r="F64" s="64">
        <v>83</v>
      </c>
      <c r="G64" s="12" t="s">
        <v>29</v>
      </c>
      <c r="H64" s="23"/>
      <c r="I64" s="12" t="s">
        <v>4</v>
      </c>
      <c r="J64" s="12"/>
      <c r="K64" s="42" t="s">
        <v>17</v>
      </c>
      <c r="L64" s="51">
        <f>F64*H64</f>
        <v>0</v>
      </c>
      <c r="M64" s="14" t="s">
        <v>0</v>
      </c>
    </row>
    <row r="65" spans="5:13" s="77" customFormat="1" ht="17.100000000000001" customHeight="1" x14ac:dyDescent="0.15">
      <c r="E65" s="21" t="s">
        <v>15</v>
      </c>
      <c r="F65" s="64">
        <v>765</v>
      </c>
      <c r="G65" s="12" t="s">
        <v>30</v>
      </c>
      <c r="H65" s="12"/>
      <c r="I65" s="12"/>
      <c r="J65" s="12" t="s">
        <v>5</v>
      </c>
      <c r="K65" s="42" t="s">
        <v>17</v>
      </c>
      <c r="L65" s="52">
        <f>IF(AND(D54=0,F57&gt;=1),F65,0)</f>
        <v>0</v>
      </c>
      <c r="M65" s="14" t="s">
        <v>0</v>
      </c>
    </row>
    <row r="66" spans="5:13" s="77" customFormat="1" ht="17.100000000000001" customHeight="1" thickBot="1" x14ac:dyDescent="0.4">
      <c r="E66" s="21"/>
      <c r="F66" s="12"/>
      <c r="G66" s="12"/>
      <c r="H66" s="12"/>
      <c r="I66" s="12"/>
      <c r="J66" s="12"/>
      <c r="K66" s="12"/>
      <c r="L66" s="27" t="s">
        <v>12</v>
      </c>
      <c r="M66" s="14"/>
    </row>
    <row r="67" spans="5:13" s="77" customFormat="1" ht="17.100000000000001" customHeight="1" thickBot="1" x14ac:dyDescent="0.2">
      <c r="E67" s="26"/>
      <c r="F67" s="12"/>
      <c r="G67" s="12"/>
      <c r="H67" s="12"/>
      <c r="I67" s="12"/>
      <c r="J67" s="28" t="s">
        <v>39</v>
      </c>
      <c r="K67" s="29" t="s">
        <v>40</v>
      </c>
      <c r="L67" s="30">
        <f>IF((L57+L58+L59+L60+L61+L63+L65+L64)&gt;=30000,30000,ROUNDDOWN(L57+L63+L65+L64,-2))</f>
        <v>0</v>
      </c>
      <c r="M67" s="74"/>
    </row>
    <row r="68" spans="5:13" s="77" customFormat="1" ht="17.100000000000001" customHeight="1" x14ac:dyDescent="0.15">
      <c r="E68" s="31"/>
      <c r="F68" s="32"/>
      <c r="G68" s="32"/>
      <c r="H68" s="32"/>
      <c r="I68" s="32"/>
      <c r="J68" s="32"/>
      <c r="K68" s="32" t="s">
        <v>36</v>
      </c>
      <c r="L68" s="33"/>
      <c r="M68" s="34"/>
    </row>
    <row r="69" spans="5:13" s="77" customFormat="1" ht="17.100000000000001" customHeight="1" thickBot="1" x14ac:dyDescent="0.2">
      <c r="L69" s="5"/>
    </row>
    <row r="70" spans="5:13" ht="20.25" thickBot="1" x14ac:dyDescent="0.2">
      <c r="K70" s="38" t="s">
        <v>38</v>
      </c>
      <c r="L70" s="30">
        <f>L19+L35+L51+L67</f>
        <v>0</v>
      </c>
      <c r="M70" s="68" t="s">
        <v>0</v>
      </c>
    </row>
    <row r="71" spans="5:13" ht="17.100000000000001" customHeight="1" x14ac:dyDescent="0.15">
      <c r="K71" s="38"/>
      <c r="L71" s="43"/>
    </row>
    <row r="72" spans="5:13" ht="19.5" x14ac:dyDescent="0.15">
      <c r="E72" s="39" t="s">
        <v>26</v>
      </c>
    </row>
    <row r="73" spans="5:13" ht="17.100000000000001" customHeight="1" thickBot="1" x14ac:dyDescent="0.2">
      <c r="E73" s="39"/>
    </row>
    <row r="74" spans="5:13" ht="20.25" thickBot="1" x14ac:dyDescent="0.2">
      <c r="G74" s="40"/>
      <c r="H74" s="40"/>
      <c r="I74" s="40"/>
      <c r="J74" s="53" t="s">
        <v>27</v>
      </c>
      <c r="K74" s="41" t="s">
        <v>18</v>
      </c>
      <c r="L74" s="30">
        <f>ROUNDUP(L70/12,-2)</f>
        <v>0</v>
      </c>
      <c r="M74" s="68" t="s">
        <v>0</v>
      </c>
    </row>
    <row r="75" spans="5:13" ht="17.100000000000001" customHeight="1" x14ac:dyDescent="0.15">
      <c r="G75" s="40"/>
      <c r="H75" s="40"/>
      <c r="I75" s="40"/>
      <c r="K75" s="41"/>
      <c r="L75" s="43"/>
    </row>
    <row r="76" spans="5:13" ht="18.75" x14ac:dyDescent="0.15">
      <c r="E76" s="81" t="s">
        <v>16</v>
      </c>
      <c r="F76" s="81"/>
      <c r="G76" s="81"/>
      <c r="H76" s="81"/>
      <c r="I76" s="81"/>
      <c r="J76" s="81"/>
      <c r="K76" s="81"/>
      <c r="L76" s="81"/>
    </row>
    <row r="77" spans="5:13" ht="18" customHeight="1" x14ac:dyDescent="0.15">
      <c r="E77" s="73" t="s">
        <v>32</v>
      </c>
    </row>
  </sheetData>
  <sheetProtection selectLockedCells="1"/>
  <mergeCells count="3">
    <mergeCell ref="F1:K1"/>
    <mergeCell ref="O5:P5"/>
    <mergeCell ref="E76:L76"/>
  </mergeCells>
  <phoneticPr fontId="2"/>
  <dataValidations count="1">
    <dataValidation imeMode="hiragana" allowBlank="1" showInputMessage="1" showErrorMessage="1" sqref="F2:F3" xr:uid="{00000000-0002-0000-0000-000000000000}"/>
  </dataValidations>
  <printOptions horizontalCentered="1"/>
  <pageMargins left="0.59055118110236227" right="0.39370078740157483" top="0.39370078740157483" bottom="0.19685039370078741" header="0.19685039370078741" footer="0.23622047244094491"/>
  <pageSetup paperSize="9" scale="64" orientation="portrait" horizontalDpi="300" verticalDpi="300" r:id="rId1"/>
  <headerFooter alignWithMargins="0">
    <oddHeader>&amp;R&amp;"メイリオ,レギュラー"&amp;9&amp;D</oddHeader>
  </headerFooter>
  <ignoredErrors>
    <ignoredError sqref="F57:F6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試算表（5人・簡易）</vt:lpstr>
      <vt:lpstr>'試算表（5人・簡易）'!Print_Area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（共用）税務課</cp:lastModifiedBy>
  <cp:lastPrinted>2026-04-17T01:22:23Z</cp:lastPrinted>
  <dcterms:created xsi:type="dcterms:W3CDTF">2005-05-09T23:34:43Z</dcterms:created>
  <dcterms:modified xsi:type="dcterms:W3CDTF">2026-04-17T06:46:16Z</dcterms:modified>
</cp:coreProperties>
</file>