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zeimu\Desktop\太田\"/>
    </mc:Choice>
  </mc:AlternateContent>
  <xr:revisionPtr revIDLastSave="0" documentId="8_{7FCFBB3B-8AA7-4941-AEAD-A36502B4A968}" xr6:coauthVersionLast="36" xr6:coauthVersionMax="36" xr10:uidLastSave="{00000000-0000-0000-0000-000000000000}"/>
  <bookViews>
    <workbookView xWindow="-120" yWindow="-120" windowWidth="20730" windowHeight="11760" tabRatio="673" xr2:uid="{00000000-000D-0000-FFFF-FFFF00000000}"/>
  </bookViews>
  <sheets>
    <sheet name="試算表（5人・簡易）" sheetId="93" r:id="rId1"/>
  </sheets>
  <definedNames>
    <definedName name="_xlnm.Print_Area" localSheetId="0">'試算表（5人・簡易）'!$A$1:$J$61</definedName>
  </definedNames>
  <calcPr calcId="191029"/>
</workbook>
</file>

<file path=xl/calcChain.xml><?xml version="1.0" encoding="utf-8"?>
<calcChain xmlns="http://schemas.openxmlformats.org/spreadsheetml/2006/main">
  <c r="E12" i="93" l="1"/>
  <c r="I12" i="93" s="1"/>
  <c r="I49" i="93"/>
  <c r="I47" i="93"/>
  <c r="I17" i="93"/>
  <c r="I15" i="93"/>
  <c r="C25" i="93"/>
  <c r="E43" i="93"/>
  <c r="I43" i="93" s="1"/>
  <c r="E42" i="93"/>
  <c r="I42" i="93" s="1"/>
  <c r="E11" i="93"/>
  <c r="I11" i="93" s="1"/>
  <c r="E10" i="93"/>
  <c r="I10" i="93" s="1"/>
  <c r="C27" i="93"/>
  <c r="E27" i="93" s="1"/>
  <c r="C26" i="93"/>
  <c r="E26" i="93" s="1"/>
  <c r="I26" i="93" s="1"/>
  <c r="E31" i="93"/>
  <c r="I31" i="93" s="1"/>
  <c r="C29" i="93"/>
  <c r="E29" i="93" s="1"/>
  <c r="C28" i="93"/>
  <c r="E28" i="93" s="1"/>
  <c r="E13" i="93"/>
  <c r="I13" i="93" s="1"/>
  <c r="E9" i="93"/>
  <c r="I9" i="93" s="1"/>
  <c r="C3" i="93"/>
  <c r="B1" i="93"/>
  <c r="E41" i="93"/>
  <c r="I41" i="93" s="1"/>
  <c r="E45" i="93"/>
  <c r="I45" i="93" s="1"/>
  <c r="E44" i="93"/>
  <c r="I44" i="93" s="1"/>
  <c r="I29" i="93" l="1"/>
  <c r="I33" i="93"/>
  <c r="I28" i="93"/>
  <c r="I27" i="93"/>
  <c r="E25" i="93"/>
  <c r="I25" i="93" s="1"/>
  <c r="I51" i="93"/>
  <c r="I19" i="93"/>
  <c r="I35" i="93" l="1"/>
  <c r="I54" i="93" s="1"/>
  <c r="I58" i="9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税務課ユーザ</author>
  </authors>
  <commentList>
    <comment ref="C2" authorId="0" shapeId="0" xr:uid="{00000000-0006-0000-0000-000001000000}">
      <text>
        <r>
          <rPr>
            <sz val="12"/>
            <color indexed="81"/>
            <rFont val="メイリオ"/>
            <family val="3"/>
            <charset val="128"/>
          </rPr>
          <t>ここに氏名を入力</t>
        </r>
      </text>
    </comment>
    <comment ref="E9" authorId="1" shapeId="0" xr:uid="{00000000-0006-0000-0000-000002000000}">
      <text>
        <r>
          <rPr>
            <sz val="9"/>
            <color indexed="81"/>
            <rFont val="メイリオ"/>
            <family val="3"/>
            <charset val="128"/>
          </rPr>
          <t>自動判定される！</t>
        </r>
      </text>
    </comment>
  </commentList>
</comments>
</file>

<file path=xl/sharedStrings.xml><?xml version="1.0" encoding="utf-8"?>
<sst xmlns="http://schemas.openxmlformats.org/spreadsheetml/2006/main" count="148" uniqueCount="39">
  <si>
    <t>円</t>
    <rPh sb="0" eb="1">
      <t>エン</t>
    </rPh>
    <phoneticPr fontId="2"/>
  </si>
  <si>
    <t>①所得割</t>
    <rPh sb="1" eb="3">
      <t>ショトク</t>
    </rPh>
    <rPh sb="3" eb="4">
      <t>ワリ</t>
    </rPh>
    <phoneticPr fontId="2"/>
  </si>
  <si>
    <t>（</t>
    <phoneticPr fontId="2"/>
  </si>
  <si>
    <t>加入人数</t>
    <rPh sb="0" eb="2">
      <t>カニュウ</t>
    </rPh>
    <rPh sb="2" eb="4">
      <t>ニンズウ</t>
    </rPh>
    <phoneticPr fontId="2"/>
  </si>
  <si>
    <t>人</t>
    <rPh sb="0" eb="1">
      <t>ニン</t>
    </rPh>
    <phoneticPr fontId="2"/>
  </si>
  <si>
    <t xml:space="preserve"> </t>
    <phoneticPr fontId="2"/>
  </si>
  <si>
    <t>医療分 計</t>
    <rPh sb="0" eb="2">
      <t>イリョウ</t>
    </rPh>
    <rPh sb="2" eb="3">
      <t>ブン</t>
    </rPh>
    <rPh sb="4" eb="5">
      <t>ケイ</t>
    </rPh>
    <phoneticPr fontId="2"/>
  </si>
  <si>
    <t>Ａ</t>
    <phoneticPr fontId="2"/>
  </si>
  <si>
    <t>介護分 計</t>
    <rPh sb="0" eb="2">
      <t>カイゴ</t>
    </rPh>
    <rPh sb="2" eb="3">
      <t>ブン</t>
    </rPh>
    <rPh sb="4" eb="5">
      <t>ケイ</t>
    </rPh>
    <phoneticPr fontId="2"/>
  </si>
  <si>
    <t>支援金分 計</t>
    <rPh sb="0" eb="2">
      <t>シエン</t>
    </rPh>
    <rPh sb="2" eb="4">
      <t>キンブン</t>
    </rPh>
    <rPh sb="5" eb="6">
      <t>ケイ</t>
    </rPh>
    <phoneticPr fontId="2"/>
  </si>
  <si>
    <t>Ｂ</t>
    <phoneticPr fontId="2"/>
  </si>
  <si>
    <t>Ｃ</t>
    <phoneticPr fontId="2"/>
  </si>
  <si>
    <t>↓百円未満切捨て</t>
    <rPh sb="1" eb="3">
      <t>ヒャクエン</t>
    </rPh>
    <rPh sb="3" eb="5">
      <t>ミマン</t>
    </rPh>
    <rPh sb="5" eb="7">
      <t>キリス</t>
    </rPh>
    <phoneticPr fontId="2"/>
  </si>
  <si>
    <t>※課税限度額…170,000円</t>
    <rPh sb="1" eb="3">
      <t>カゼイ</t>
    </rPh>
    <rPh sb="3" eb="5">
      <t>ゲンド</t>
    </rPh>
    <rPh sb="5" eb="6">
      <t>ガク</t>
    </rPh>
    <rPh sb="10" eb="15">
      <t>０００エン</t>
    </rPh>
    <phoneticPr fontId="2"/>
  </si>
  <si>
    <t>②均等割</t>
    <rPh sb="1" eb="3">
      <t>キントウ</t>
    </rPh>
    <rPh sb="3" eb="4">
      <t>ワリ</t>
    </rPh>
    <phoneticPr fontId="2"/>
  </si>
  <si>
    <t>③平等割</t>
    <rPh sb="1" eb="3">
      <t>ビョウドウ</t>
    </rPh>
    <rPh sb="3" eb="4">
      <t>ワリ</t>
    </rPh>
    <phoneticPr fontId="2"/>
  </si>
  <si>
    <t>※　　　　月～　　　月分　加入の場合　　　　　　　　　　　　　　　円、納付回数　　　　回</t>
    <rPh sb="5" eb="6">
      <t>ガツ</t>
    </rPh>
    <rPh sb="10" eb="11">
      <t>ガツ</t>
    </rPh>
    <rPh sb="11" eb="12">
      <t>ブン</t>
    </rPh>
    <rPh sb="13" eb="15">
      <t>カニュウ</t>
    </rPh>
    <rPh sb="16" eb="18">
      <t>バアイ</t>
    </rPh>
    <rPh sb="33" eb="34">
      <t>エン</t>
    </rPh>
    <rPh sb="35" eb="37">
      <t>ノウフ</t>
    </rPh>
    <rPh sb="37" eb="39">
      <t>カイスウ</t>
    </rPh>
    <rPh sb="43" eb="44">
      <t>カイ</t>
    </rPh>
    <phoneticPr fontId="2"/>
  </si>
  <si>
    <t>＝</t>
    <phoneticPr fontId="2"/>
  </si>
  <si>
    <t>約</t>
    <rPh sb="0" eb="1">
      <t>ヤク</t>
    </rPh>
    <phoneticPr fontId="2"/>
  </si>
  <si>
    <t>基礎控除</t>
    <rPh sb="0" eb="2">
      <t>キソ</t>
    </rPh>
    <rPh sb="2" eb="4">
      <t>コウジョ</t>
    </rPh>
    <phoneticPr fontId="2"/>
  </si>
  <si>
    <t>▼国民健康保険税は、医療給付費分・支援金分・介護納付金分の合計額となります。</t>
    <rPh sb="1" eb="8">
      <t>コクミンケンコウホケンゼイ</t>
    </rPh>
    <rPh sb="10" eb="12">
      <t>イリョウ</t>
    </rPh>
    <rPh sb="12" eb="14">
      <t>キュウフ</t>
    </rPh>
    <rPh sb="14" eb="15">
      <t>ヒ</t>
    </rPh>
    <rPh sb="15" eb="16">
      <t>ブン</t>
    </rPh>
    <rPh sb="17" eb="19">
      <t>シエン</t>
    </rPh>
    <rPh sb="19" eb="20">
      <t>キン</t>
    </rPh>
    <rPh sb="20" eb="21">
      <t>ブン</t>
    </rPh>
    <rPh sb="22" eb="24">
      <t>カイゴ</t>
    </rPh>
    <rPh sb="24" eb="27">
      <t>ノウフキン</t>
    </rPh>
    <rPh sb="27" eb="28">
      <t>ブン</t>
    </rPh>
    <rPh sb="29" eb="31">
      <t>ゴウケイ</t>
    </rPh>
    <rPh sb="31" eb="32">
      <t>ガク</t>
    </rPh>
    <phoneticPr fontId="2"/>
  </si>
  <si>
    <t xml:space="preserve"> A 医療給付費分</t>
    <rPh sb="3" eb="5">
      <t>イリョウ</t>
    </rPh>
    <rPh sb="5" eb="7">
      <t>キュウフ</t>
    </rPh>
    <rPh sb="7" eb="8">
      <t>ヒ</t>
    </rPh>
    <rPh sb="8" eb="9">
      <t>ブン</t>
    </rPh>
    <phoneticPr fontId="2"/>
  </si>
  <si>
    <t xml:space="preserve"> B 支援金分</t>
    <rPh sb="3" eb="6">
      <t>シエンキン</t>
    </rPh>
    <rPh sb="6" eb="7">
      <t>ブン</t>
    </rPh>
    <phoneticPr fontId="2"/>
  </si>
  <si>
    <t>国民健康保険税額（12か月分） Ａ+Ｂ+Ｃ＝</t>
    <rPh sb="0" eb="7">
      <t>コクミンケンコウホケンゼイ</t>
    </rPh>
    <rPh sb="7" eb="8">
      <t>ガク</t>
    </rPh>
    <rPh sb="13" eb="14">
      <t>ブン</t>
    </rPh>
    <phoneticPr fontId="2"/>
  </si>
  <si>
    <r>
      <t xml:space="preserve"> C 介護納付金分 </t>
    </r>
    <r>
      <rPr>
        <sz val="10"/>
        <rFont val="メイリオ"/>
        <family val="3"/>
        <charset val="128"/>
      </rPr>
      <t>（40歳から65歳未満の方）</t>
    </r>
    <rPh sb="3" eb="5">
      <t>カイゴ</t>
    </rPh>
    <rPh sb="5" eb="8">
      <t>ノウフキン</t>
    </rPh>
    <rPh sb="8" eb="9">
      <t>ブン</t>
    </rPh>
    <rPh sb="13" eb="14">
      <t>サイ</t>
    </rPh>
    <rPh sb="18" eb="19">
      <t>サイ</t>
    </rPh>
    <rPh sb="19" eb="21">
      <t>ミマン</t>
    </rPh>
    <rPh sb="22" eb="23">
      <t>カタ</t>
    </rPh>
    <phoneticPr fontId="2"/>
  </si>
  <si>
    <r>
      <t>円　－</t>
    </r>
    <r>
      <rPr>
        <b/>
        <sz val="11"/>
        <rFont val="メイリオ"/>
        <family val="3"/>
        <charset val="128"/>
      </rPr>
      <t/>
    </r>
    <rPh sb="0" eb="1">
      <t>エン</t>
    </rPh>
    <phoneticPr fontId="2"/>
  </si>
  <si>
    <t>前年中の合計所得金額</t>
    <rPh sb="0" eb="2">
      <t>ゼンネン</t>
    </rPh>
    <rPh sb="2" eb="3">
      <t>ナカ</t>
    </rPh>
    <rPh sb="4" eb="6">
      <t>ゴウケイ</t>
    </rPh>
    <rPh sb="6" eb="8">
      <t>ショトク</t>
    </rPh>
    <rPh sb="8" eb="10">
      <t>キンガク</t>
    </rPh>
    <phoneticPr fontId="2"/>
  </si>
  <si>
    <t>※納付回数の関係上、１か月当たりの税額と１回当たりの納付額は異なります。</t>
    <rPh sb="1" eb="3">
      <t>ノウフ</t>
    </rPh>
    <rPh sb="3" eb="5">
      <t>カイスウ</t>
    </rPh>
    <rPh sb="6" eb="9">
      <t>カンケイジョウ</t>
    </rPh>
    <rPh sb="13" eb="14">
      <t>ア</t>
    </rPh>
    <rPh sb="17" eb="19">
      <t>ゼイガク</t>
    </rPh>
    <rPh sb="21" eb="22">
      <t>カイ</t>
    </rPh>
    <rPh sb="22" eb="23">
      <t>ア</t>
    </rPh>
    <rPh sb="26" eb="28">
      <t>ノウフ</t>
    </rPh>
    <rPh sb="28" eb="29">
      <t>ガク</t>
    </rPh>
    <rPh sb="30" eb="31">
      <t>コト</t>
    </rPh>
    <phoneticPr fontId="2"/>
  </si>
  <si>
    <t>１か月当たりの税額</t>
  </si>
  <si>
    <t>円　×</t>
    <phoneticPr fontId="2"/>
  </si>
  <si>
    <t>円（１世帯当たり）</t>
    <rPh sb="3" eb="5">
      <t>セタイ</t>
    </rPh>
    <phoneticPr fontId="2"/>
  </si>
  <si>
    <r>
      <t>円）×</t>
    </r>
    <r>
      <rPr>
        <b/>
        <sz val="11"/>
        <rFont val="メイリオ"/>
        <family val="3"/>
        <charset val="128"/>
      </rPr>
      <t/>
    </r>
    <rPh sb="0" eb="1">
      <t>エン</t>
    </rPh>
    <phoneticPr fontId="2"/>
  </si>
  <si>
    <t>※課税限度額…650,000円</t>
    <rPh sb="1" eb="3">
      <t>カゼイ</t>
    </rPh>
    <rPh sb="3" eb="5">
      <t>ゲンド</t>
    </rPh>
    <rPh sb="5" eb="6">
      <t>ガク</t>
    </rPh>
    <rPh sb="10" eb="15">
      <t>０００エン</t>
    </rPh>
    <phoneticPr fontId="2"/>
  </si>
  <si>
    <r>
      <t>令和</t>
    </r>
    <r>
      <rPr>
        <b/>
        <sz val="12"/>
        <color rgb="FFFF0000"/>
        <rFont val="メイリオ"/>
        <family val="3"/>
        <charset val="128"/>
      </rPr>
      <t>6</t>
    </r>
    <r>
      <rPr>
        <b/>
        <sz val="12"/>
        <rFont val="メイリオ"/>
        <family val="3"/>
        <charset val="128"/>
      </rPr>
      <t>年度 国民健康保険税額試算表（概算）</t>
    </r>
    <rPh sb="0" eb="1">
      <t>レイ</t>
    </rPh>
    <rPh sb="1" eb="2">
      <t>ワ</t>
    </rPh>
    <rPh sb="3" eb="5">
      <t>ネンド</t>
    </rPh>
    <rPh sb="5" eb="7">
      <t>ヘイネンド</t>
    </rPh>
    <rPh sb="6" eb="13">
      <t>コクミンケンコウホケンゼイ</t>
    </rPh>
    <rPh sb="13" eb="14">
      <t>ガク</t>
    </rPh>
    <rPh sb="14" eb="16">
      <t>シサン</t>
    </rPh>
    <rPh sb="16" eb="17">
      <t>ヒョウ</t>
    </rPh>
    <rPh sb="18" eb="20">
      <t>ガイサン</t>
    </rPh>
    <phoneticPr fontId="2"/>
  </si>
  <si>
    <t>※　議決により変更となる場合があります。</t>
    <rPh sb="2" eb="4">
      <t>ギケツ</t>
    </rPh>
    <rPh sb="7" eb="9">
      <t>ヘンコウ</t>
    </rPh>
    <rPh sb="12" eb="14">
      <t>バアイ</t>
    </rPh>
    <phoneticPr fontId="2"/>
  </si>
  <si>
    <t>※課税限度額…240,000円</t>
    <rPh sb="1" eb="3">
      <t>カゼイ</t>
    </rPh>
    <rPh sb="3" eb="5">
      <t>ゲンド</t>
    </rPh>
    <rPh sb="5" eb="6">
      <t>ガク</t>
    </rPh>
    <rPh sb="10" eb="15">
      <t>０００エン</t>
    </rPh>
    <phoneticPr fontId="2"/>
  </si>
  <si>
    <t>所得合計金額</t>
    <rPh sb="0" eb="2">
      <t>ショトク</t>
    </rPh>
    <rPh sb="4" eb="6">
      <t>キンガク</t>
    </rPh>
    <phoneticPr fontId="2"/>
  </si>
  <si>
    <t>控除額</t>
    <rPh sb="0" eb="2">
      <t>コウジョ</t>
    </rPh>
    <rPh sb="2" eb="3">
      <t>ガク</t>
    </rPh>
    <phoneticPr fontId="2"/>
  </si>
  <si>
    <t>▼基礎控除額</t>
    <rPh sb="1" eb="3">
      <t>キソ</t>
    </rPh>
    <rPh sb="3" eb="5">
      <t>コウジョ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</si>
</sst>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以下&quot;"/>
    <numFmt numFmtId="177" formatCode="#,##0&quot;超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u/>
      <sz val="1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9"/>
      <color indexed="8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0" fontId="4" fillId="0" borderId="0" xfId="0" applyFont="1" applyFill="1" applyAlignment="1" applyProtection="1">
      <alignment vertical="center"/>
    </xf>
    <xf numFmtId="14" fontId="7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38" fontId="6" fillId="0" borderId="0" xfId="0" applyNumberFormat="1" applyFont="1" applyAlignment="1" applyProtection="1">
      <alignment vertical="center"/>
    </xf>
    <xf numFmtId="0" fontId="9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/>
    </xf>
    <xf numFmtId="38" fontId="5" fillId="2" borderId="1" xfId="1" applyFont="1" applyFill="1" applyBorder="1" applyAlignment="1" applyProtection="1">
      <alignment vertical="center"/>
      <protection locked="0"/>
    </xf>
    <xf numFmtId="38" fontId="8" fillId="0" borderId="0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38" fontId="5" fillId="0" borderId="5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8" xfId="0" applyFont="1" applyBorder="1" applyAlignment="1" applyProtection="1"/>
    <xf numFmtId="38" fontId="6" fillId="0" borderId="0" xfId="0" applyNumberFormat="1" applyFont="1" applyAlignment="1" applyProtection="1"/>
    <xf numFmtId="20" fontId="8" fillId="0" borderId="2" xfId="0" applyNumberFormat="1" applyFont="1" applyBorder="1" applyAlignment="1" applyProtection="1">
      <alignment vertical="center"/>
    </xf>
    <xf numFmtId="38" fontId="5" fillId="0" borderId="0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vertical="center"/>
    </xf>
    <xf numFmtId="38" fontId="5" fillId="4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indent="3"/>
    </xf>
    <xf numFmtId="0" fontId="4" fillId="0" borderId="0" xfId="0" applyFont="1" applyBorder="1" applyAlignment="1" applyProtection="1">
      <alignment horizontal="center"/>
    </xf>
    <xf numFmtId="38" fontId="12" fillId="0" borderId="0" xfId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3" fontId="11" fillId="0" borderId="0" xfId="0" applyNumberFormat="1" applyFont="1" applyBorder="1" applyAlignment="1" applyProtection="1">
      <alignment vertical="center"/>
    </xf>
    <xf numFmtId="10" fontId="11" fillId="0" borderId="0" xfId="0" applyNumberFormat="1" applyFont="1" applyBorder="1" applyAlignment="1" applyProtection="1">
      <alignment vertical="center"/>
    </xf>
    <xf numFmtId="38" fontId="6" fillId="0" borderId="0" xfId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8" fontId="6" fillId="0" borderId="0" xfId="1" applyFont="1" applyAlignment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left" vertical="center"/>
    </xf>
    <xf numFmtId="3" fontId="6" fillId="0" borderId="1" xfId="0" applyNumberFormat="1" applyFont="1" applyBorder="1" applyAlignment="1" applyProtection="1">
      <alignment horizontal="left" vertical="center"/>
    </xf>
    <xf numFmtId="3" fontId="6" fillId="0" borderId="1" xfId="0" applyNumberFormat="1" applyFont="1" applyBorder="1" applyAlignment="1" applyProtection="1">
      <alignment vertical="center"/>
    </xf>
    <xf numFmtId="177" fontId="6" fillId="0" borderId="1" xfId="0" applyNumberFormat="1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C9809C30-CA12-4C51-BD76-43C8BD169B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tabColor theme="9"/>
    <pageSetUpPr fitToPage="1"/>
  </sheetPr>
  <dimension ref="A1:S61"/>
  <sheetViews>
    <sheetView tabSelected="1" view="pageBreakPreview" zoomScale="85" zoomScaleNormal="85" zoomScaleSheetLayoutView="85" workbookViewId="0">
      <selection activeCell="L6" sqref="L6"/>
    </sheetView>
  </sheetViews>
  <sheetFormatPr defaultRowHeight="18" customHeight="1" x14ac:dyDescent="0.15"/>
  <cols>
    <col min="1" max="1" width="2.625" style="61" customWidth="1"/>
    <col min="2" max="2" width="11.625" style="61" customWidth="1"/>
    <col min="3" max="3" width="15.625" style="61" customWidth="1"/>
    <col min="4" max="4" width="7.625" style="61" customWidth="1"/>
    <col min="5" max="5" width="11.875" style="61" customWidth="1"/>
    <col min="6" max="6" width="6.625" style="61" customWidth="1"/>
    <col min="7" max="7" width="8.625" style="61" customWidth="1"/>
    <col min="8" max="8" width="5.625" style="61" customWidth="1"/>
    <col min="9" max="9" width="15.625" style="5" customWidth="1"/>
    <col min="10" max="10" width="3.625" style="61" customWidth="1"/>
    <col min="11" max="11" width="9" style="61"/>
    <col min="12" max="12" width="37.875" style="61" customWidth="1"/>
    <col min="13" max="13" width="30" style="61" customWidth="1"/>
    <col min="14" max="14" width="9.125" style="61" bestFit="1" customWidth="1"/>
    <col min="15" max="15" width="13.875" style="61" customWidth="1"/>
    <col min="16" max="16" width="3.5" style="61" customWidth="1"/>
    <col min="17" max="17" width="9.5" style="61" customWidth="1"/>
    <col min="18" max="16384" width="9" style="61"/>
  </cols>
  <sheetData>
    <row r="1" spans="1:14" ht="19.5" customHeight="1" x14ac:dyDescent="0.15">
      <c r="A1" s="62">
        <v>0</v>
      </c>
      <c r="B1" s="1" t="str">
        <f>IF(A1="","←新規=0,追加=1","")</f>
        <v/>
      </c>
      <c r="C1" s="67" t="s">
        <v>33</v>
      </c>
      <c r="D1" s="67"/>
      <c r="E1" s="67"/>
      <c r="F1" s="67"/>
      <c r="G1" s="67"/>
      <c r="H1" s="67"/>
      <c r="I1" s="2"/>
    </row>
    <row r="2" spans="1:14" ht="18" customHeight="1" x14ac:dyDescent="0.15">
      <c r="C2" s="3"/>
      <c r="I2" s="2"/>
    </row>
    <row r="3" spans="1:14" ht="18" customHeight="1" x14ac:dyDescent="0.45">
      <c r="C3" s="4" t="str">
        <f>C2&amp;"　様"</f>
        <v>　様</v>
      </c>
      <c r="L3" s="61" t="s">
        <v>38</v>
      </c>
    </row>
    <row r="4" spans="1:14" ht="5.0999999999999996" customHeight="1" x14ac:dyDescent="0.15"/>
    <row r="5" spans="1:14" ht="19.5" x14ac:dyDescent="0.15">
      <c r="B5" s="61" t="s">
        <v>20</v>
      </c>
      <c r="L5" s="75" t="s">
        <v>36</v>
      </c>
      <c r="M5" s="75"/>
      <c r="N5" s="76" t="s">
        <v>37</v>
      </c>
    </row>
    <row r="6" spans="1:14" ht="19.5" x14ac:dyDescent="0.15">
      <c r="B6" s="49" t="s">
        <v>21</v>
      </c>
      <c r="C6" s="7"/>
      <c r="D6" s="7"/>
      <c r="E6" s="7"/>
      <c r="F6" s="7"/>
      <c r="G6" s="7"/>
      <c r="H6" s="7"/>
      <c r="I6" s="8"/>
      <c r="J6" s="9"/>
      <c r="L6" s="69">
        <v>24000000</v>
      </c>
      <c r="M6" s="70"/>
      <c r="N6" s="71">
        <v>430000</v>
      </c>
    </row>
    <row r="7" spans="1:14" s="44" customFormat="1" ht="17.100000000000001" customHeight="1" x14ac:dyDescent="0.45">
      <c r="B7" s="11" t="s">
        <v>1</v>
      </c>
      <c r="C7" s="45"/>
      <c r="D7" s="45"/>
      <c r="E7" s="45"/>
      <c r="F7" s="45"/>
      <c r="G7" s="45"/>
      <c r="H7" s="45"/>
      <c r="I7" s="46"/>
      <c r="J7" s="47"/>
      <c r="L7" s="72">
        <v>24000000</v>
      </c>
      <c r="M7" s="69">
        <v>24500000</v>
      </c>
      <c r="N7" s="71">
        <v>290000</v>
      </c>
    </row>
    <row r="8" spans="1:14" ht="18" customHeight="1" x14ac:dyDescent="0.4">
      <c r="B8" s="15"/>
      <c r="C8" s="16" t="s">
        <v>26</v>
      </c>
      <c r="D8" s="54"/>
      <c r="E8" s="55" t="s">
        <v>19</v>
      </c>
      <c r="F8" s="54"/>
      <c r="G8" s="12"/>
      <c r="H8" s="12"/>
      <c r="I8" s="13"/>
      <c r="J8" s="14"/>
      <c r="L8" s="72">
        <v>24500000</v>
      </c>
      <c r="M8" s="69">
        <v>25000000</v>
      </c>
      <c r="N8" s="71">
        <v>150000</v>
      </c>
    </row>
    <row r="9" spans="1:14" ht="19.5" x14ac:dyDescent="0.15">
      <c r="B9" s="15" t="s">
        <v>2</v>
      </c>
      <c r="C9" s="17"/>
      <c r="D9" s="12" t="s">
        <v>25</v>
      </c>
      <c r="E9" s="56">
        <f>IF(L6&gt;=C9,N6,IF(M7&gt;=C9,N7,IF(M8&gt;=C9,N8,N9)))</f>
        <v>430000</v>
      </c>
      <c r="F9" s="12" t="s">
        <v>31</v>
      </c>
      <c r="G9" s="59">
        <v>7.0300000000000001E-2</v>
      </c>
      <c r="H9" s="42" t="s">
        <v>17</v>
      </c>
      <c r="I9" s="51">
        <f>IF(C9&lt;E9,0,ROUNDDOWN((C9-E9)*G9,0))</f>
        <v>0</v>
      </c>
      <c r="J9" s="14" t="s">
        <v>0</v>
      </c>
      <c r="L9" s="72">
        <v>25000000</v>
      </c>
      <c r="M9" s="73"/>
      <c r="N9" s="74">
        <v>0</v>
      </c>
    </row>
    <row r="10" spans="1:14" ht="19.5" x14ac:dyDescent="0.15">
      <c r="B10" s="15" t="s">
        <v>2</v>
      </c>
      <c r="C10" s="17"/>
      <c r="D10" s="12" t="s">
        <v>25</v>
      </c>
      <c r="E10" s="56">
        <f>IF(L6&gt;=C10,N6,IF(M7&gt;=C10,N7,IF(M8&gt;=C10,N8,N9)))</f>
        <v>430000</v>
      </c>
      <c r="F10" s="12" t="s">
        <v>31</v>
      </c>
      <c r="G10" s="59">
        <v>7.0300000000000001E-2</v>
      </c>
      <c r="H10" s="42" t="s">
        <v>17</v>
      </c>
      <c r="I10" s="51">
        <f>IF(C10&lt;E10,0,ROUNDDOWN((C10-E10)*G10,0))</f>
        <v>0</v>
      </c>
      <c r="J10" s="14" t="s">
        <v>0</v>
      </c>
    </row>
    <row r="11" spans="1:14" ht="19.5" x14ac:dyDescent="0.15">
      <c r="B11" s="15" t="s">
        <v>2</v>
      </c>
      <c r="C11" s="17"/>
      <c r="D11" s="12" t="s">
        <v>25</v>
      </c>
      <c r="E11" s="56">
        <f>IF(L6&gt;=C11,N6,IF(M7&gt;=C11,N7,IF(M8&gt;=C11,N8,N9)))</f>
        <v>430000</v>
      </c>
      <c r="F11" s="12" t="s">
        <v>31</v>
      </c>
      <c r="G11" s="59">
        <v>7.0300000000000001E-2</v>
      </c>
      <c r="H11" s="42" t="s">
        <v>17</v>
      </c>
      <c r="I11" s="51">
        <f>IF(C11&lt;E11,0,ROUNDDOWN((C11-E11)*G11,0))</f>
        <v>0</v>
      </c>
      <c r="J11" s="14" t="s">
        <v>0</v>
      </c>
    </row>
    <row r="12" spans="1:14" ht="19.5" x14ac:dyDescent="0.15">
      <c r="B12" s="15" t="s">
        <v>2</v>
      </c>
      <c r="C12" s="17"/>
      <c r="D12" s="12" t="s">
        <v>25</v>
      </c>
      <c r="E12" s="56">
        <f>IF(L6&gt;=C12,N6,IF(M7&gt;=C12,N7,IF(M8&gt;=C12,N8,N9)))</f>
        <v>430000</v>
      </c>
      <c r="F12" s="12" t="s">
        <v>31</v>
      </c>
      <c r="G12" s="59">
        <v>7.0300000000000001E-2</v>
      </c>
      <c r="H12" s="42" t="s">
        <v>17</v>
      </c>
      <c r="I12" s="51">
        <f>IF(C12&lt;E12,0,ROUNDDOWN((C12-E12)*G12,0))</f>
        <v>0</v>
      </c>
      <c r="J12" s="14" t="s">
        <v>0</v>
      </c>
      <c r="M12" s="64"/>
    </row>
    <row r="13" spans="1:14" ht="19.5" x14ac:dyDescent="0.15">
      <c r="B13" s="15" t="s">
        <v>2</v>
      </c>
      <c r="C13" s="17"/>
      <c r="D13" s="12" t="s">
        <v>25</v>
      </c>
      <c r="E13" s="56">
        <f>IF(L6&gt;=C13,N6,IF(M7&gt;=C13,N7,IF(M8&gt;=C13,N8,N9)))</f>
        <v>430000</v>
      </c>
      <c r="F13" s="12" t="s">
        <v>31</v>
      </c>
      <c r="G13" s="59">
        <v>7.0300000000000001E-2</v>
      </c>
      <c r="H13" s="42" t="s">
        <v>17</v>
      </c>
      <c r="I13" s="51">
        <f>IF(C13&lt;E13,0,ROUNDDOWN((C13-E13)*G13,0))</f>
        <v>0</v>
      </c>
      <c r="J13" s="14" t="s">
        <v>0</v>
      </c>
    </row>
    <row r="14" spans="1:14" ht="18" customHeight="1" x14ac:dyDescent="0.4">
      <c r="B14" s="19"/>
      <c r="C14" s="12"/>
      <c r="D14" s="12"/>
      <c r="E14" s="16" t="s">
        <v>3</v>
      </c>
      <c r="F14" s="12"/>
      <c r="G14" s="12"/>
      <c r="H14" s="12"/>
      <c r="I14" s="13"/>
      <c r="J14" s="14"/>
      <c r="K14" s="20"/>
    </row>
    <row r="15" spans="1:14" ht="19.5" x14ac:dyDescent="0.15">
      <c r="B15" s="21" t="s">
        <v>14</v>
      </c>
      <c r="C15" s="58">
        <v>27000</v>
      </c>
      <c r="D15" s="12" t="s">
        <v>29</v>
      </c>
      <c r="E15" s="23"/>
      <c r="F15" s="12" t="s">
        <v>4</v>
      </c>
      <c r="H15" s="42" t="s">
        <v>17</v>
      </c>
      <c r="I15" s="51">
        <f>C15*E15</f>
        <v>0</v>
      </c>
      <c r="J15" s="14" t="s">
        <v>0</v>
      </c>
      <c r="K15" s="24"/>
    </row>
    <row r="16" spans="1:14" ht="17.100000000000001" customHeight="1" x14ac:dyDescent="0.15">
      <c r="B16" s="21"/>
      <c r="C16" s="22"/>
      <c r="D16" s="12"/>
      <c r="E16" s="12"/>
      <c r="F16" s="12"/>
      <c r="G16" s="12"/>
      <c r="H16" s="42"/>
      <c r="I16" s="50"/>
      <c r="J16" s="14"/>
      <c r="K16" s="20"/>
    </row>
    <row r="17" spans="2:19" ht="19.5" x14ac:dyDescent="0.15">
      <c r="B17" s="21" t="s">
        <v>15</v>
      </c>
      <c r="C17" s="58">
        <v>18000</v>
      </c>
      <c r="D17" s="12" t="s">
        <v>30</v>
      </c>
      <c r="E17" s="12"/>
      <c r="F17" s="12"/>
      <c r="G17" s="12" t="s">
        <v>5</v>
      </c>
      <c r="H17" s="42" t="s">
        <v>17</v>
      </c>
      <c r="I17" s="51">
        <f>IF(AND(A1=0,E15&gt;=1),C17,0)</f>
        <v>0</v>
      </c>
      <c r="J17" s="14" t="s">
        <v>0</v>
      </c>
      <c r="K17" s="24"/>
    </row>
    <row r="18" spans="2:19" ht="18.95" customHeight="1" thickBot="1" x14ac:dyDescent="0.4">
      <c r="B18" s="26"/>
      <c r="C18" s="12"/>
      <c r="D18" s="12"/>
      <c r="E18" s="12"/>
      <c r="F18" s="12"/>
      <c r="G18" s="12"/>
      <c r="H18" s="12"/>
      <c r="I18" s="27" t="s">
        <v>12</v>
      </c>
      <c r="J18" s="14"/>
      <c r="K18" s="20"/>
      <c r="O18" s="60"/>
      <c r="Q18" s="10"/>
    </row>
    <row r="19" spans="2:19" ht="20.25" thickBot="1" x14ac:dyDescent="0.5">
      <c r="B19" s="26"/>
      <c r="C19" s="12"/>
      <c r="D19" s="12"/>
      <c r="E19" s="12"/>
      <c r="F19" s="12"/>
      <c r="G19" s="28" t="s">
        <v>6</v>
      </c>
      <c r="H19" s="29" t="s">
        <v>7</v>
      </c>
      <c r="I19" s="30">
        <f>IF((I9+I10+I11+I12+I13+I15+I17)&gt;=650000,650000,ROUNDDOWN((I9+I10+I11+I12+I13+I15+I17),-2))</f>
        <v>0</v>
      </c>
      <c r="J19" s="14" t="s">
        <v>0</v>
      </c>
      <c r="K19" s="24"/>
      <c r="L19" s="44"/>
      <c r="M19" s="44"/>
      <c r="N19" s="44"/>
      <c r="O19" s="65"/>
      <c r="P19" s="44"/>
      <c r="Q19" s="48"/>
      <c r="R19" s="44"/>
      <c r="S19" s="44"/>
    </row>
    <row r="20" spans="2:19" ht="19.5" x14ac:dyDescent="0.45">
      <c r="B20" s="31"/>
      <c r="C20" s="32"/>
      <c r="D20" s="32"/>
      <c r="E20" s="32"/>
      <c r="F20" s="32"/>
      <c r="G20" s="32"/>
      <c r="H20" s="32" t="s">
        <v>32</v>
      </c>
      <c r="I20" s="33"/>
      <c r="J20" s="34"/>
      <c r="K20" s="35"/>
      <c r="L20" s="44"/>
      <c r="O20" s="60"/>
      <c r="Q20" s="10"/>
    </row>
    <row r="21" spans="2:19" ht="5.0999999999999996" customHeight="1" x14ac:dyDescent="0.15">
      <c r="B21" s="36"/>
      <c r="C21" s="36"/>
      <c r="D21" s="36"/>
      <c r="E21" s="36"/>
      <c r="F21" s="36"/>
      <c r="G21" s="36"/>
      <c r="H21" s="36"/>
      <c r="I21" s="36"/>
      <c r="J21" s="36"/>
    </row>
    <row r="22" spans="2:19" ht="19.5" x14ac:dyDescent="0.15">
      <c r="B22" s="6" t="s">
        <v>22</v>
      </c>
      <c r="C22" s="7"/>
      <c r="D22" s="7"/>
      <c r="E22" s="7"/>
      <c r="F22" s="7"/>
      <c r="G22" s="7"/>
      <c r="H22" s="7"/>
      <c r="I22" s="8"/>
      <c r="J22" s="9"/>
    </row>
    <row r="23" spans="2:19" ht="17.100000000000001" customHeight="1" x14ac:dyDescent="0.4">
      <c r="B23" s="11" t="s">
        <v>1</v>
      </c>
      <c r="C23" s="12"/>
      <c r="D23" s="12"/>
      <c r="E23" s="12"/>
      <c r="F23" s="12"/>
      <c r="G23" s="12"/>
      <c r="H23" s="12"/>
      <c r="I23" s="13"/>
      <c r="J23" s="14"/>
    </row>
    <row r="24" spans="2:19" ht="18" customHeight="1" x14ac:dyDescent="0.4">
      <c r="B24" s="15"/>
      <c r="C24" s="16" t="s">
        <v>26</v>
      </c>
      <c r="D24" s="54"/>
      <c r="E24" s="55" t="s">
        <v>19</v>
      </c>
      <c r="F24" s="54"/>
      <c r="G24" s="12"/>
      <c r="H24" s="12"/>
      <c r="I24" s="13"/>
      <c r="J24" s="14"/>
    </row>
    <row r="25" spans="2:19" ht="19.5" x14ac:dyDescent="0.15">
      <c r="B25" s="15" t="s">
        <v>2</v>
      </c>
      <c r="C25" s="56">
        <f>C9</f>
        <v>0</v>
      </c>
      <c r="D25" s="12" t="s">
        <v>25</v>
      </c>
      <c r="E25" s="56">
        <f>IF(L6&gt;=C25,N6,IF(M7&gt;=C25,N7,IF(M8&gt;=C25,N8,N9)))</f>
        <v>430000</v>
      </c>
      <c r="F25" s="12" t="s">
        <v>31</v>
      </c>
      <c r="G25" s="59">
        <v>2.81E-2</v>
      </c>
      <c r="H25" s="42" t="s">
        <v>17</v>
      </c>
      <c r="I25" s="51">
        <f>IF(C25&lt;E25,0,ROUNDDOWN((C25-E25)*G25,0))</f>
        <v>0</v>
      </c>
      <c r="J25" s="14" t="s">
        <v>0</v>
      </c>
    </row>
    <row r="26" spans="2:19" ht="19.5" x14ac:dyDescent="0.15">
      <c r="B26" s="15" t="s">
        <v>2</v>
      </c>
      <c r="C26" s="56">
        <f>C10</f>
        <v>0</v>
      </c>
      <c r="D26" s="12" t="s">
        <v>25</v>
      </c>
      <c r="E26" s="56">
        <f>IF(L6&gt;=C26,N6,IF(M7&gt;=C26,N7,IF(M8&gt;=C26,N8,N9)))</f>
        <v>430000</v>
      </c>
      <c r="F26" s="12" t="s">
        <v>31</v>
      </c>
      <c r="G26" s="59">
        <v>2.81E-2</v>
      </c>
      <c r="H26" s="42" t="s">
        <v>17</v>
      </c>
      <c r="I26" s="51">
        <f>IF(C26&lt;E26,0,ROUNDDOWN((C26-E26)*G26,0))</f>
        <v>0</v>
      </c>
      <c r="J26" s="14" t="s">
        <v>0</v>
      </c>
    </row>
    <row r="27" spans="2:19" ht="19.5" x14ac:dyDescent="0.15">
      <c r="B27" s="15" t="s">
        <v>2</v>
      </c>
      <c r="C27" s="56">
        <f>C11</f>
        <v>0</v>
      </c>
      <c r="D27" s="12" t="s">
        <v>25</v>
      </c>
      <c r="E27" s="56">
        <f>IF(L6&gt;=C27,N6,IF(M7&gt;=C27,N7,IF(M8&gt;=C27,N8,N9)))</f>
        <v>430000</v>
      </c>
      <c r="F27" s="12" t="s">
        <v>31</v>
      </c>
      <c r="G27" s="59">
        <v>2.81E-2</v>
      </c>
      <c r="H27" s="42" t="s">
        <v>17</v>
      </c>
      <c r="I27" s="51">
        <f>IF(C27&lt;E27,0,ROUNDDOWN((C27-E27)*G27,0))</f>
        <v>0</v>
      </c>
      <c r="J27" s="14" t="s">
        <v>0</v>
      </c>
      <c r="M27" s="63"/>
    </row>
    <row r="28" spans="2:19" ht="19.5" x14ac:dyDescent="0.15">
      <c r="B28" s="15" t="s">
        <v>2</v>
      </c>
      <c r="C28" s="56">
        <f>C12</f>
        <v>0</v>
      </c>
      <c r="D28" s="12" t="s">
        <v>25</v>
      </c>
      <c r="E28" s="56">
        <f>IF(L6&gt;=C28,N6,IF(M7&gt;=C28,N7,IF(M8&gt;=C28,N8,N9)))</f>
        <v>430000</v>
      </c>
      <c r="F28" s="12" t="s">
        <v>31</v>
      </c>
      <c r="G28" s="59">
        <v>2.81E-2</v>
      </c>
      <c r="H28" s="42" t="s">
        <v>17</v>
      </c>
      <c r="I28" s="51">
        <f>IF(C28&lt;E28,0,ROUNDDOWN((C28-E28)*G28,0))</f>
        <v>0</v>
      </c>
      <c r="J28" s="14" t="s">
        <v>0</v>
      </c>
      <c r="M28" s="63"/>
    </row>
    <row r="29" spans="2:19" ht="19.5" x14ac:dyDescent="0.15">
      <c r="B29" s="15" t="s">
        <v>2</v>
      </c>
      <c r="C29" s="56">
        <f>C13</f>
        <v>0</v>
      </c>
      <c r="D29" s="12" t="s">
        <v>25</v>
      </c>
      <c r="E29" s="56">
        <f>IF(L6&gt;=C29,N6,IF(M7&gt;=C29,N7,IF(M8&gt;=C29,N8,N9)))</f>
        <v>430000</v>
      </c>
      <c r="F29" s="12" t="s">
        <v>31</v>
      </c>
      <c r="G29" s="59">
        <v>2.81E-2</v>
      </c>
      <c r="H29" s="42" t="s">
        <v>17</v>
      </c>
      <c r="I29" s="51">
        <f>IF(C29&lt;E29,0,ROUNDDOWN((C29-E29)*G29,0))</f>
        <v>0</v>
      </c>
      <c r="J29" s="14" t="s">
        <v>0</v>
      </c>
      <c r="M29" s="63"/>
    </row>
    <row r="30" spans="2:19" ht="18" customHeight="1" x14ac:dyDescent="0.4">
      <c r="B30" s="19"/>
      <c r="C30" s="12"/>
      <c r="D30" s="12"/>
      <c r="E30" s="16" t="s">
        <v>3</v>
      </c>
      <c r="F30" s="12"/>
      <c r="G30" s="12"/>
      <c r="H30" s="12"/>
      <c r="I30" s="13"/>
      <c r="J30" s="14"/>
      <c r="L30" s="18"/>
    </row>
    <row r="31" spans="2:19" ht="19.5" x14ac:dyDescent="0.15">
      <c r="B31" s="21" t="s">
        <v>14</v>
      </c>
      <c r="C31" s="58">
        <v>10500</v>
      </c>
      <c r="D31" s="12" t="s">
        <v>29</v>
      </c>
      <c r="E31" s="57">
        <f>E15</f>
        <v>0</v>
      </c>
      <c r="F31" s="12" t="s">
        <v>4</v>
      </c>
      <c r="G31" s="12"/>
      <c r="H31" s="42" t="s">
        <v>17</v>
      </c>
      <c r="I31" s="51">
        <f>C31*E31</f>
        <v>0</v>
      </c>
      <c r="J31" s="14" t="s">
        <v>0</v>
      </c>
    </row>
    <row r="32" spans="2:19" ht="17.100000000000001" customHeight="1" x14ac:dyDescent="0.15">
      <c r="B32" s="21"/>
      <c r="C32" s="22"/>
      <c r="D32" s="25"/>
      <c r="E32" s="25"/>
      <c r="F32" s="25"/>
      <c r="G32" s="12"/>
      <c r="H32" s="12"/>
      <c r="I32" s="50"/>
      <c r="J32" s="14"/>
    </row>
    <row r="33" spans="1:12" ht="19.5" x14ac:dyDescent="0.15">
      <c r="B33" s="21" t="s">
        <v>15</v>
      </c>
      <c r="C33" s="58">
        <v>6900</v>
      </c>
      <c r="D33" s="12" t="s">
        <v>30</v>
      </c>
      <c r="E33" s="12"/>
      <c r="F33" s="12"/>
      <c r="G33" s="12" t="s">
        <v>5</v>
      </c>
      <c r="H33" s="42" t="s">
        <v>17</v>
      </c>
      <c r="I33" s="51">
        <f>IF(AND(A1=0,E31&gt;=1),C33,0)</f>
        <v>0</v>
      </c>
      <c r="J33" s="14" t="s">
        <v>0</v>
      </c>
    </row>
    <row r="34" spans="1:12" ht="18.95" customHeight="1" thickBot="1" x14ac:dyDescent="0.4">
      <c r="B34" s="26"/>
      <c r="C34" s="12"/>
      <c r="D34" s="12"/>
      <c r="E34" s="12"/>
      <c r="F34" s="12"/>
      <c r="G34" s="12"/>
      <c r="H34" s="12"/>
      <c r="I34" s="27" t="s">
        <v>12</v>
      </c>
      <c r="J34" s="14"/>
    </row>
    <row r="35" spans="1:12" ht="20.25" thickBot="1" x14ac:dyDescent="0.2">
      <c r="B35" s="26"/>
      <c r="C35" s="12"/>
      <c r="D35" s="12"/>
      <c r="E35" s="12"/>
      <c r="F35" s="12"/>
      <c r="G35" s="28" t="s">
        <v>9</v>
      </c>
      <c r="H35" s="29" t="s">
        <v>10</v>
      </c>
      <c r="I35" s="30">
        <f>IF((I25+I26+I27+I28+I29+I31+I33)&gt;=240000,240000,ROUNDDOWN((I25+I26+I27+I28+I29+I31+I33),-2))</f>
        <v>0</v>
      </c>
      <c r="J35" s="14" t="s">
        <v>0</v>
      </c>
    </row>
    <row r="36" spans="1:12" ht="19.5" x14ac:dyDescent="0.15">
      <c r="B36" s="31"/>
      <c r="C36" s="32"/>
      <c r="D36" s="32"/>
      <c r="E36" s="32"/>
      <c r="F36" s="32"/>
      <c r="G36" s="32"/>
      <c r="H36" s="32" t="s">
        <v>35</v>
      </c>
      <c r="I36" s="33"/>
      <c r="J36" s="34"/>
    </row>
    <row r="37" spans="1:12" ht="5.0999999999999996" customHeight="1" x14ac:dyDescent="0.15">
      <c r="B37" s="37"/>
      <c r="C37" s="37"/>
      <c r="D37" s="37"/>
      <c r="E37" s="37"/>
      <c r="F37" s="37"/>
      <c r="G37" s="37"/>
      <c r="H37" s="37"/>
      <c r="I37" s="37"/>
      <c r="J37" s="37"/>
    </row>
    <row r="38" spans="1:12" ht="19.5" x14ac:dyDescent="0.15">
      <c r="A38" s="62">
        <v>0</v>
      </c>
      <c r="B38" s="6" t="s">
        <v>24</v>
      </c>
      <c r="C38" s="7"/>
      <c r="D38" s="7"/>
      <c r="E38" s="7"/>
      <c r="F38" s="7"/>
      <c r="G38" s="7"/>
      <c r="H38" s="7"/>
      <c r="I38" s="8"/>
      <c r="J38" s="9"/>
      <c r="L38" s="12"/>
    </row>
    <row r="39" spans="1:12" ht="17.100000000000001" customHeight="1" x14ac:dyDescent="0.4">
      <c r="B39" s="11" t="s">
        <v>1</v>
      </c>
      <c r="C39" s="12"/>
      <c r="D39" s="12"/>
      <c r="E39" s="12"/>
      <c r="F39" s="12"/>
      <c r="G39" s="12"/>
      <c r="H39" s="12"/>
      <c r="I39" s="13"/>
      <c r="J39" s="14"/>
    </row>
    <row r="40" spans="1:12" ht="18" customHeight="1" x14ac:dyDescent="0.4">
      <c r="B40" s="15"/>
      <c r="C40" s="16" t="s">
        <v>26</v>
      </c>
      <c r="D40" s="54"/>
      <c r="E40" s="55" t="s">
        <v>19</v>
      </c>
      <c r="F40" s="54"/>
      <c r="G40" s="12"/>
      <c r="H40" s="12"/>
      <c r="I40" s="13"/>
      <c r="J40" s="14"/>
    </row>
    <row r="41" spans="1:12" ht="19.5" x14ac:dyDescent="0.15">
      <c r="B41" s="15" t="s">
        <v>2</v>
      </c>
      <c r="C41" s="17"/>
      <c r="D41" s="12" t="s">
        <v>25</v>
      </c>
      <c r="E41" s="56">
        <f>IF(L6&gt;=C41,N6,IF(M7&gt;=C41,N7,IF(M8&gt;=C41,N8,N9)))</f>
        <v>430000</v>
      </c>
      <c r="F41" s="12" t="s">
        <v>31</v>
      </c>
      <c r="G41" s="59">
        <v>2.4400000000000002E-2</v>
      </c>
      <c r="H41" s="42" t="s">
        <v>17</v>
      </c>
      <c r="I41" s="51">
        <f>IF(C41&lt;E41,0,ROUNDDOWN((C41-E41)*G41,0))</f>
        <v>0</v>
      </c>
      <c r="J41" s="14" t="s">
        <v>0</v>
      </c>
    </row>
    <row r="42" spans="1:12" ht="19.5" x14ac:dyDescent="0.15">
      <c r="B42" s="15" t="s">
        <v>2</v>
      </c>
      <c r="C42" s="17"/>
      <c r="D42" s="12" t="s">
        <v>25</v>
      </c>
      <c r="E42" s="56">
        <f>IF(L6&gt;=C42,N6,IF(M7&gt;=C42,N7,IF(M8&gt;=C42,N8,N9)))</f>
        <v>430000</v>
      </c>
      <c r="F42" s="12" t="s">
        <v>31</v>
      </c>
      <c r="G42" s="59">
        <v>2.4400000000000002E-2</v>
      </c>
      <c r="H42" s="42" t="s">
        <v>17</v>
      </c>
      <c r="I42" s="51">
        <f>IF(C42&lt;E42,0,ROUNDDOWN((C42-E42)*G42,0))</f>
        <v>0</v>
      </c>
      <c r="J42" s="14" t="s">
        <v>0</v>
      </c>
    </row>
    <row r="43" spans="1:12" ht="19.5" x14ac:dyDescent="0.15">
      <c r="B43" s="15" t="s">
        <v>2</v>
      </c>
      <c r="C43" s="17"/>
      <c r="D43" s="12" t="s">
        <v>25</v>
      </c>
      <c r="E43" s="56">
        <f>IF(L6&gt;=C43,N6,IF(M7&gt;=C43,N7,IF(M8&gt;=C43,N8,N9)))</f>
        <v>430000</v>
      </c>
      <c r="F43" s="12" t="s">
        <v>31</v>
      </c>
      <c r="G43" s="59">
        <v>2.4400000000000002E-2</v>
      </c>
      <c r="H43" s="42" t="s">
        <v>17</v>
      </c>
      <c r="I43" s="51">
        <f>IF(C43&lt;E43,0,ROUNDDOWN((C43-E43)*G43,0))</f>
        <v>0</v>
      </c>
      <c r="J43" s="14" t="s">
        <v>0</v>
      </c>
    </row>
    <row r="44" spans="1:12" ht="19.5" x14ac:dyDescent="0.15">
      <c r="B44" s="15" t="s">
        <v>2</v>
      </c>
      <c r="C44" s="17"/>
      <c r="D44" s="12" t="s">
        <v>25</v>
      </c>
      <c r="E44" s="56">
        <f>IF(L6&gt;=C44,N6,IF(M7&gt;=C44,N7,IF(M8&gt;=C44,N8,N9)))</f>
        <v>430000</v>
      </c>
      <c r="F44" s="12" t="s">
        <v>31</v>
      </c>
      <c r="G44" s="59">
        <v>2.4400000000000002E-2</v>
      </c>
      <c r="H44" s="42" t="s">
        <v>17</v>
      </c>
      <c r="I44" s="51">
        <f>IF(C44&lt;E44,0,ROUNDDOWN((C44-E44)*G44,0))</f>
        <v>0</v>
      </c>
      <c r="J44" s="14" t="s">
        <v>0</v>
      </c>
    </row>
    <row r="45" spans="1:12" ht="19.5" x14ac:dyDescent="0.15">
      <c r="B45" s="15" t="s">
        <v>2</v>
      </c>
      <c r="C45" s="17"/>
      <c r="D45" s="12" t="s">
        <v>25</v>
      </c>
      <c r="E45" s="56">
        <f>IF(L6&gt;=C45,N6,IF(M7&gt;=C45,N7,IF(M8&gt;=C45,N8,N9)))</f>
        <v>430000</v>
      </c>
      <c r="F45" s="12" t="s">
        <v>31</v>
      </c>
      <c r="G45" s="59">
        <v>2.4400000000000002E-2</v>
      </c>
      <c r="H45" s="42" t="s">
        <v>17</v>
      </c>
      <c r="I45" s="51">
        <f>IF(C45&lt;E45,0,ROUNDDOWN((C45-E45)*G45,0))</f>
        <v>0</v>
      </c>
      <c r="J45" s="14" t="s">
        <v>0</v>
      </c>
    </row>
    <row r="46" spans="1:12" ht="18" customHeight="1" x14ac:dyDescent="0.4">
      <c r="B46" s="19"/>
      <c r="C46" s="12"/>
      <c r="D46" s="12"/>
      <c r="E46" s="16" t="s">
        <v>3</v>
      </c>
      <c r="F46" s="12"/>
      <c r="G46" s="12"/>
      <c r="H46" s="12"/>
      <c r="I46" s="13"/>
      <c r="J46" s="14"/>
    </row>
    <row r="47" spans="1:12" ht="19.5" x14ac:dyDescent="0.15">
      <c r="B47" s="21" t="s">
        <v>14</v>
      </c>
      <c r="C47" s="58">
        <v>10900</v>
      </c>
      <c r="D47" s="12" t="s">
        <v>29</v>
      </c>
      <c r="E47" s="23"/>
      <c r="F47" s="12" t="s">
        <v>4</v>
      </c>
      <c r="G47" s="12"/>
      <c r="H47" s="42" t="s">
        <v>17</v>
      </c>
      <c r="I47" s="51">
        <f>C47*E47</f>
        <v>0</v>
      </c>
      <c r="J47" s="14" t="s">
        <v>0</v>
      </c>
    </row>
    <row r="48" spans="1:12" ht="17.100000000000001" customHeight="1" x14ac:dyDescent="0.15">
      <c r="B48" s="21"/>
      <c r="C48" s="22"/>
      <c r="D48" s="25"/>
      <c r="E48" s="25"/>
      <c r="F48" s="25"/>
      <c r="G48" s="12"/>
      <c r="H48" s="12"/>
      <c r="I48" s="50"/>
      <c r="J48" s="14"/>
    </row>
    <row r="49" spans="2:10" ht="19.5" x14ac:dyDescent="0.15">
      <c r="B49" s="21" t="s">
        <v>15</v>
      </c>
      <c r="C49" s="58">
        <v>5500</v>
      </c>
      <c r="D49" s="12" t="s">
        <v>30</v>
      </c>
      <c r="E49" s="12"/>
      <c r="F49" s="12"/>
      <c r="G49" s="12" t="s">
        <v>5</v>
      </c>
      <c r="H49" s="42" t="s">
        <v>17</v>
      </c>
      <c r="I49" s="52">
        <f>IF(AND(A38=0,E47&gt;=1),C49,0)</f>
        <v>0</v>
      </c>
      <c r="J49" s="14" t="s">
        <v>0</v>
      </c>
    </row>
    <row r="50" spans="2:10" ht="18.95" customHeight="1" thickBot="1" x14ac:dyDescent="0.4">
      <c r="B50" s="21"/>
      <c r="C50" s="12"/>
      <c r="D50" s="12"/>
      <c r="E50" s="12"/>
      <c r="F50" s="12"/>
      <c r="G50" s="12"/>
      <c r="H50" s="12"/>
      <c r="I50" s="27" t="s">
        <v>12</v>
      </c>
      <c r="J50" s="14"/>
    </row>
    <row r="51" spans="2:10" ht="20.25" thickBot="1" x14ac:dyDescent="0.2">
      <c r="B51" s="26"/>
      <c r="C51" s="12"/>
      <c r="D51" s="12"/>
      <c r="E51" s="12"/>
      <c r="F51" s="12"/>
      <c r="G51" s="28" t="s">
        <v>8</v>
      </c>
      <c r="H51" s="29" t="s">
        <v>11</v>
      </c>
      <c r="I51" s="30">
        <f>IF((I41+I42+I43+I44+I45+I47+I49)&gt;=170000,170000,ROUNDDOWN(I41+I42+I43+I44+I45+I47+I49,-2))</f>
        <v>0</v>
      </c>
      <c r="J51" s="14" t="s">
        <v>0</v>
      </c>
    </row>
    <row r="52" spans="2:10" ht="19.5" x14ac:dyDescent="0.15">
      <c r="B52" s="31"/>
      <c r="C52" s="32"/>
      <c r="D52" s="32"/>
      <c r="E52" s="32"/>
      <c r="F52" s="32"/>
      <c r="G52" s="32"/>
      <c r="H52" s="32" t="s">
        <v>13</v>
      </c>
      <c r="I52" s="33"/>
      <c r="J52" s="34"/>
    </row>
    <row r="53" spans="2:10" ht="17.100000000000001" customHeight="1" thickBot="1" x14ac:dyDescent="0.2"/>
    <row r="54" spans="2:10" ht="20.25" thickBot="1" x14ac:dyDescent="0.2">
      <c r="H54" s="38" t="s">
        <v>23</v>
      </c>
      <c r="I54" s="30">
        <f>I19+I35+I51</f>
        <v>0</v>
      </c>
      <c r="J54" s="61" t="s">
        <v>0</v>
      </c>
    </row>
    <row r="55" spans="2:10" ht="17.100000000000001" customHeight="1" x14ac:dyDescent="0.15">
      <c r="H55" s="38"/>
      <c r="I55" s="43"/>
    </row>
    <row r="56" spans="2:10" ht="19.5" x14ac:dyDescent="0.15">
      <c r="B56" s="39" t="s">
        <v>27</v>
      </c>
    </row>
    <row r="57" spans="2:10" ht="17.100000000000001" customHeight="1" thickBot="1" x14ac:dyDescent="0.2">
      <c r="B57" s="39"/>
    </row>
    <row r="58" spans="2:10" ht="20.25" thickBot="1" x14ac:dyDescent="0.2">
      <c r="D58" s="40"/>
      <c r="E58" s="40"/>
      <c r="F58" s="40"/>
      <c r="G58" s="53" t="s">
        <v>28</v>
      </c>
      <c r="H58" s="41" t="s">
        <v>18</v>
      </c>
      <c r="I58" s="30">
        <f>ROUNDUP(I54/12,-2)</f>
        <v>0</v>
      </c>
      <c r="J58" s="61" t="s">
        <v>0</v>
      </c>
    </row>
    <row r="59" spans="2:10" ht="17.100000000000001" customHeight="1" x14ac:dyDescent="0.15">
      <c r="D59" s="40"/>
      <c r="E59" s="40"/>
      <c r="F59" s="40"/>
      <c r="H59" s="41"/>
      <c r="I59" s="43"/>
    </row>
    <row r="60" spans="2:10" ht="18.75" x14ac:dyDescent="0.15">
      <c r="B60" s="68" t="s">
        <v>16</v>
      </c>
      <c r="C60" s="68"/>
      <c r="D60" s="68"/>
      <c r="E60" s="68"/>
      <c r="F60" s="68"/>
      <c r="G60" s="68"/>
      <c r="H60" s="68"/>
      <c r="I60" s="68"/>
    </row>
    <row r="61" spans="2:10" ht="18" customHeight="1" x14ac:dyDescent="0.15">
      <c r="B61" s="66" t="s">
        <v>34</v>
      </c>
    </row>
  </sheetData>
  <sheetProtection selectLockedCells="1"/>
  <mergeCells count="3">
    <mergeCell ref="C1:H1"/>
    <mergeCell ref="B60:I60"/>
    <mergeCell ref="L5:M5"/>
  </mergeCells>
  <phoneticPr fontId="2"/>
  <dataValidations count="1">
    <dataValidation imeMode="hiragana" allowBlank="1" showInputMessage="1" showErrorMessage="1" sqref="C2:C3" xr:uid="{00000000-0002-0000-0000-000000000000}"/>
  </dataValidations>
  <printOptions horizontalCentered="1"/>
  <pageMargins left="0.59055118110236227" right="0.39370078740157483" top="0.39370078740157483" bottom="0.19685039370078741" header="0.19685039370078741" footer="0.23622047244094491"/>
  <pageSetup paperSize="9" scale="77" orientation="portrait" horizontalDpi="300" verticalDpi="300" r:id="rId1"/>
  <headerFooter alignWithMargins="0">
    <oddHeader>&amp;R&amp;"メイリオ,レギュラー"&amp;9&amp;D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試算表（5人・簡易）</vt:lpstr>
      <vt:lpstr>'試算表（5人・簡易）'!Print_Area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（共用）税務課</cp:lastModifiedBy>
  <cp:lastPrinted>2024-06-11T06:47:20Z</cp:lastPrinted>
  <dcterms:created xsi:type="dcterms:W3CDTF">2005-05-09T23:34:43Z</dcterms:created>
  <dcterms:modified xsi:type="dcterms:W3CDTF">2024-08-07T04:01:11Z</dcterms:modified>
</cp:coreProperties>
</file>